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40" tabRatio="864" activeTab="1"/>
  </bookViews>
  <sheets>
    <sheet name="Instructions" sheetId="1" r:id="rId1"/>
    <sheet name="NAMES" sheetId="2" r:id="rId2"/>
    <sheet name="FLIGHTS" sheetId="3" state="hidden" r:id="rId3"/>
    <sheet name="Day-1" sheetId="4" r:id="rId4"/>
    <sheet name="Day-2" sheetId="5" state="hidden" r:id="rId5"/>
    <sheet name="Day-3" sheetId="6" state="hidden" r:id="rId6"/>
    <sheet name="FLIGHT-A" sheetId="7" state="hidden" r:id="rId7"/>
    <sheet name="FLIGHT-B" sheetId="8" state="hidden" r:id="rId8"/>
    <sheet name="FLIGHT-C" sheetId="9" state="hidden" r:id="rId9"/>
    <sheet name="FLIGHT-D" sheetId="10" state="hidden" r:id="rId10"/>
    <sheet name="Sheet1" sheetId="11" state="hidden" r:id="rId11"/>
    <sheet name="Sheet-2" sheetId="12" state="hidden" r:id="rId12"/>
    <sheet name="Sheet-3" sheetId="13" state="hidden" r:id="rId13"/>
    <sheet name="CARDS" sheetId="14" r:id="rId14"/>
    <sheet name="RESULTS" sheetId="15" r:id="rId15"/>
    <sheet name="RESULTS-2" sheetId="16" state="hidden" r:id="rId16"/>
    <sheet name="RESULTS-3" sheetId="17" state="hidden" r:id="rId17"/>
    <sheet name="SWEEPS" sheetId="18" state="hidden" r:id="rId18"/>
    <sheet name="Work-1" sheetId="19" state="hidden" r:id="rId19"/>
    <sheet name="BUYIN LABELS" sheetId="20" state="hidden" r:id="rId20"/>
    <sheet name="Sweps work" sheetId="21" state="hidden" r:id="rId21"/>
    <sheet name="PLACE LABELS" sheetId="22" r:id="rId22"/>
    <sheet name="Tally-1" sheetId="23" state="hidden" r:id="rId23"/>
    <sheet name="Tally-2" sheetId="24" state="hidden" r:id="rId24"/>
    <sheet name="Tally-3" sheetId="25" state="hidden" r:id="rId25"/>
  </sheets>
  <definedNames>
    <definedName name="_xlfn.SINGLE" hidden="1">#NAME?</definedName>
    <definedName name="_xlnm.Print_Area" localSheetId="19">'BUYIN LABELS'!$A$27:$D$82</definedName>
    <definedName name="_xlnm.Print_Area" localSheetId="13">'CARDS'!$A$1:$T$49</definedName>
    <definedName name="_xlnm.Print_Area" localSheetId="3">'Day-1'!$B$1:$L$26</definedName>
    <definedName name="_xlnm.Print_Area" localSheetId="4">'Day-2'!$B$1:$L$25</definedName>
    <definedName name="_xlnm.Print_Area" localSheetId="5">'Day-3'!$B$1:$L$25</definedName>
    <definedName name="_xlnm.Print_Area" localSheetId="1">'NAMES'!$I$3:$W$40</definedName>
    <definedName name="_xlnm.Print_Area" localSheetId="21">'PLACE LABELS'!$A$5:$E$130</definedName>
    <definedName name="_xlnm.Print_Area" localSheetId="14">'RESULTS'!$A$1:$M$40</definedName>
    <definedName name="_xlnm.Print_Area" localSheetId="15">'RESULTS-2'!$A$1:$L$34</definedName>
    <definedName name="_xlnm.Print_Area" localSheetId="16">'RESULTS-3'!$A$1:$L$35</definedName>
    <definedName name="_xlnm.Print_Area" localSheetId="17">'SWEEPS'!$A$1:$P$24</definedName>
  </definedNames>
  <calcPr fullCalcOnLoad="1" fullPrecision="0"/>
</workbook>
</file>

<file path=xl/comments15.xml><?xml version="1.0" encoding="utf-8"?>
<comments xmlns="http://schemas.openxmlformats.org/spreadsheetml/2006/main">
  <authors>
    <author>Wayne</author>
  </authors>
  <commentList>
    <comment ref="C2" authorId="0">
      <text>
        <r>
          <rPr>
            <b/>
            <sz val="9"/>
            <rFont val="Tahoma"/>
            <family val="2"/>
          </rPr>
          <t>These are column references which are used by the formulas in the matrix. DO NOT DELETE.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Hansen</author>
    <author>Donald Hansen</author>
  </authors>
  <commentList>
    <comment ref="M4" authorId="0">
      <text>
        <r>
          <rPr>
            <b/>
            <sz val="8"/>
            <rFont val="Tahoma"/>
            <family val="2"/>
          </rPr>
          <t>Hansen:</t>
        </r>
        <r>
          <rPr>
            <sz val="8"/>
            <rFont val="Tahoma"/>
            <family val="2"/>
          </rPr>
          <t xml:space="preserve">
Entering Names:
All names sorted by Handicap Ranking
</t>
        </r>
        <r>
          <rPr>
            <sz val="10"/>
            <rFont val="Tahoma"/>
            <family val="2"/>
          </rPr>
          <t xml:space="preserve">A-Players: Sorted </t>
        </r>
        <r>
          <rPr>
            <sz val="10"/>
            <color indexed="10"/>
            <rFont val="Tahoma"/>
            <family val="2"/>
          </rPr>
          <t>Assending</t>
        </r>
        <r>
          <rPr>
            <sz val="10"/>
            <rFont val="Tahoma"/>
            <family val="2"/>
          </rPr>
          <t xml:space="preserve">
B-Playerd: Sorted </t>
        </r>
        <r>
          <rPr>
            <sz val="10"/>
            <color indexed="12"/>
            <rFont val="Tahoma"/>
            <family val="2"/>
          </rPr>
          <t>Descending</t>
        </r>
        <r>
          <rPr>
            <sz val="10"/>
            <rFont val="Tahoma"/>
            <family val="2"/>
          </rPr>
          <t xml:space="preserve">
C-Players: Sorted </t>
        </r>
        <r>
          <rPr>
            <sz val="10"/>
            <color indexed="10"/>
            <rFont val="Tahoma"/>
            <family val="2"/>
          </rPr>
          <t>Assending</t>
        </r>
        <r>
          <rPr>
            <sz val="10"/>
            <rFont val="Tahoma"/>
            <family val="2"/>
          </rPr>
          <t xml:space="preserve">
D-Players: Sorted </t>
        </r>
        <r>
          <rPr>
            <sz val="10"/>
            <color indexed="12"/>
            <rFont val="Tahoma"/>
            <family val="2"/>
          </rPr>
          <t>Descending</t>
        </r>
      </text>
    </comment>
    <comment ref="O19" authorId="1">
      <text>
        <r>
          <rPr>
            <b/>
            <sz val="8"/>
            <rFont val="Tahoma"/>
            <family val="2"/>
          </rPr>
          <t>Donald Hansen:</t>
        </r>
        <r>
          <rPr>
            <sz val="8"/>
            <rFont val="Tahoma"/>
            <family val="2"/>
          </rPr>
          <t xml:space="preserve">
Created by: Don Hansen
</t>
        </r>
        <r>
          <rPr>
            <sz val="11"/>
            <rFont val="Tahoma"/>
            <family val="2"/>
          </rPr>
          <t>Hansen8944@yahoo.com
530-333-4581</t>
        </r>
        <r>
          <rPr>
            <sz val="8"/>
            <rFont val="Tahoma"/>
            <family val="2"/>
          </rPr>
          <t xml:space="preserve">
                   </t>
        </r>
      </text>
    </comment>
  </commentList>
</comments>
</file>

<file path=xl/sharedStrings.xml><?xml version="1.0" encoding="utf-8"?>
<sst xmlns="http://schemas.openxmlformats.org/spreadsheetml/2006/main" count="511" uniqueCount="148">
  <si>
    <t>A--Player</t>
  </si>
  <si>
    <t>B--Player</t>
  </si>
  <si>
    <t>C--Player</t>
  </si>
  <si>
    <t>D--Player</t>
  </si>
  <si>
    <t>Score</t>
  </si>
  <si>
    <t>Team</t>
  </si>
  <si>
    <t>Score-1</t>
  </si>
  <si>
    <t>Score-2</t>
  </si>
  <si>
    <t>Score-3</t>
  </si>
  <si>
    <t>Total</t>
  </si>
  <si>
    <t>Player</t>
  </si>
  <si>
    <t>DAY 1</t>
  </si>
  <si>
    <t>DAY 2</t>
  </si>
  <si>
    <t>DAY 3</t>
  </si>
  <si>
    <t>B-PLAYER</t>
  </si>
  <si>
    <t>C-PLAYER</t>
  </si>
  <si>
    <t>D-PLAYER</t>
  </si>
  <si>
    <t>Index-D</t>
  </si>
  <si>
    <t>Index-C</t>
  </si>
  <si>
    <t>Index-B</t>
  </si>
  <si>
    <t>Index-A</t>
  </si>
  <si>
    <t>Index</t>
  </si>
  <si>
    <t>TOTAL</t>
  </si>
  <si>
    <t>C-Player</t>
  </si>
  <si>
    <t>Hole</t>
  </si>
  <si>
    <t>Count</t>
  </si>
  <si>
    <t>Team Count</t>
  </si>
  <si>
    <t>A- PLAYER</t>
  </si>
  <si>
    <t>DAY-1</t>
  </si>
  <si>
    <t>DAY-2</t>
  </si>
  <si>
    <t>DAY-3</t>
  </si>
  <si>
    <t>OVERALL</t>
  </si>
  <si>
    <t>RANK #</t>
  </si>
  <si>
    <t xml:space="preserve">RANK # </t>
  </si>
  <si>
    <t xml:space="preserve">DAILY WINNERS </t>
  </si>
  <si>
    <t># PLACES</t>
  </si>
  <si>
    <t>This page can be left unchanged</t>
  </si>
  <si>
    <t>SIR GOLF TOURNAMENT</t>
  </si>
  <si>
    <t>COURSE</t>
  </si>
  <si>
    <t>Name</t>
  </si>
  <si>
    <t>HOLE</t>
  </si>
  <si>
    <t>FRONT</t>
  </si>
  <si>
    <t>PAR</t>
  </si>
  <si>
    <r>
      <t>A</t>
    </r>
    <r>
      <rPr>
        <b/>
        <sz val="10"/>
        <rFont val="Arial"/>
        <family val="2"/>
      </rPr>
      <t xml:space="preserve"> FLT</t>
    </r>
  </si>
  <si>
    <t>SCORE</t>
  </si>
  <si>
    <r>
      <t>B</t>
    </r>
    <r>
      <rPr>
        <b/>
        <sz val="10"/>
        <rFont val="Arial"/>
        <family val="2"/>
      </rPr>
      <t xml:space="preserve"> FLT</t>
    </r>
  </si>
  <si>
    <t>T-SHOT</t>
  </si>
  <si>
    <r>
      <t>C</t>
    </r>
    <r>
      <rPr>
        <b/>
        <sz val="10"/>
        <rFont val="Arial"/>
        <family val="2"/>
      </rPr>
      <t xml:space="preserve"> FLT</t>
    </r>
  </si>
  <si>
    <t>Record which player's Tee Shot was used in the box below the score, A,B,C,D</t>
  </si>
  <si>
    <t>TOTAL SCORE</t>
  </si>
  <si>
    <r>
      <t>D</t>
    </r>
    <r>
      <rPr>
        <b/>
        <sz val="10"/>
        <rFont val="Arial"/>
        <family val="2"/>
      </rPr>
      <t xml:space="preserve"> FLT</t>
    </r>
  </si>
  <si>
    <t>BACK</t>
  </si>
  <si>
    <t>CARD MUST BE SIGNED BY ALL PLAYERS</t>
  </si>
  <si>
    <t>(Committee Use Only)</t>
  </si>
  <si>
    <t>Diff.</t>
  </si>
  <si>
    <t>AFTER COMPLETION OF PLAY</t>
  </si>
  <si>
    <t>A</t>
  </si>
  <si>
    <t>C</t>
  </si>
  <si>
    <t>TEAM HDCP</t>
  </si>
  <si>
    <t>B</t>
  </si>
  <si>
    <t>D</t>
  </si>
  <si>
    <t>NET SCORE</t>
  </si>
  <si>
    <t>TOP</t>
  </si>
  <si>
    <t>BOTTOM</t>
  </si>
  <si>
    <t>DAY #</t>
  </si>
  <si>
    <t xml:space="preserve">   TEAM  #</t>
  </si>
  <si>
    <t>VALUE</t>
  </si>
  <si>
    <t>NAME</t>
  </si>
  <si>
    <t>CTH</t>
  </si>
  <si>
    <r>
      <t xml:space="preserve">COURSE  </t>
    </r>
    <r>
      <rPr>
        <b/>
        <sz val="12"/>
        <rFont val="Arial"/>
        <family val="2"/>
      </rPr>
      <t>PAR</t>
    </r>
  </si>
  <si>
    <r>
      <t xml:space="preserve">COURSE  </t>
    </r>
    <r>
      <rPr>
        <b/>
        <sz val="14"/>
        <rFont val="Arial"/>
        <family val="2"/>
      </rPr>
      <t>PAR</t>
    </r>
  </si>
  <si>
    <t>CHANGEABLE</t>
  </si>
  <si>
    <t>TEAM #</t>
  </si>
  <si>
    <t>HOLE  BY  HOLE TALLY</t>
  </si>
  <si>
    <t>COURSE / TEE</t>
  </si>
  <si>
    <t xml:space="preserve">This comes from : Day-1,2,3    </t>
  </si>
  <si>
    <t>START TEE</t>
  </si>
  <si>
    <t>this comes from Day 1,2,3</t>
  </si>
  <si>
    <t>ENTER</t>
  </si>
  <si>
    <t>PLACE</t>
  </si>
  <si>
    <t>FLIGHT-A</t>
  </si>
  <si>
    <t>FLIGHT-B</t>
  </si>
  <si>
    <t>FLIGHT-C</t>
  </si>
  <si>
    <t>FLIGHT-D</t>
  </si>
  <si>
    <t>Number of Teams</t>
  </si>
  <si>
    <t>Team count</t>
  </si>
  <si>
    <t xml:space="preserve"> Lookup Table</t>
  </si>
  <si>
    <t>Rank</t>
  </si>
  <si>
    <t>COUNT</t>
  </si>
  <si>
    <t>Count/4</t>
  </si>
  <si>
    <t>count/4*2</t>
  </si>
  <si>
    <t>count/4*3</t>
  </si>
  <si>
    <t>count/4*4</t>
  </si>
  <si>
    <t>A-Players</t>
  </si>
  <si>
    <t>B-Players</t>
  </si>
  <si>
    <t>C-Players</t>
  </si>
  <si>
    <t>D-Players</t>
  </si>
  <si>
    <t>Count of Indexes</t>
  </si>
  <si>
    <t>VERSION</t>
  </si>
  <si>
    <t>Place</t>
  </si>
  <si>
    <t>Amount</t>
  </si>
  <si>
    <t>Payout</t>
  </si>
  <si>
    <t>$ Amount</t>
  </si>
  <si>
    <t>SWEEPS</t>
  </si>
  <si>
    <t>PAYOUT</t>
  </si>
  <si>
    <t>FLIGHT B</t>
  </si>
  <si>
    <t>FLIGHT C</t>
  </si>
  <si>
    <t>FLIGHT D</t>
  </si>
  <si>
    <t>AMOUNT</t>
  </si>
  <si>
    <t>Pay total</t>
  </si>
  <si>
    <t>Fund</t>
  </si>
  <si>
    <t>RANK</t>
  </si>
  <si>
    <t>PAY</t>
  </si>
  <si>
    <t>FUNDS</t>
  </si>
  <si>
    <t>OUT</t>
  </si>
  <si>
    <t>FUND</t>
  </si>
  <si>
    <t>PAYED</t>
  </si>
  <si>
    <t>PRIZE</t>
  </si>
  <si>
    <t>PAY -  $</t>
  </si>
  <si>
    <t>Pay- $</t>
  </si>
  <si>
    <t>DAY-2    RESULTS</t>
  </si>
  <si>
    <t>DAY-3   RESULTS</t>
  </si>
  <si>
    <t xml:space="preserve">  SWEEPS</t>
  </si>
  <si>
    <t>count</t>
  </si>
  <si>
    <t>Fill in DAY 1,2,or 3</t>
  </si>
  <si>
    <t>FLIGHT A</t>
  </si>
  <si>
    <t>Course</t>
  </si>
  <si>
    <t>Tees</t>
  </si>
  <si>
    <t xml:space="preserve"> RESULTS</t>
  </si>
  <si>
    <t>A-PLAYER</t>
  </si>
  <si>
    <t>TEAM FINISH</t>
  </si>
  <si>
    <t>Closest to Hole</t>
  </si>
  <si>
    <t>Distance</t>
  </si>
  <si>
    <t>1st</t>
  </si>
  <si>
    <t>2nd</t>
  </si>
  <si>
    <t>3rd</t>
  </si>
  <si>
    <t>SCRAMBLE SCORECARD</t>
  </si>
  <si>
    <t>SCRAMBLE SCORCARD</t>
  </si>
  <si>
    <t>PLACE NAMES</t>
  </si>
  <si>
    <t>BELOW IN  A,B,C,D</t>
  </si>
  <si>
    <t>ORDER</t>
  </si>
  <si>
    <t>This update utilizes the new handicaps.  "A" player 20% plus 15% of the B player plus 10% of the C plus 5% of the D.</t>
  </si>
  <si>
    <t>TEE</t>
  </si>
  <si>
    <t>Team Championship</t>
  </si>
  <si>
    <t>also limits a players HI to the maximum allowed for that flight.</t>
  </si>
  <si>
    <t>PRM</t>
  </si>
  <si>
    <t>Hansen-Strain Program modified for Team Championships. Modified by Pete Morelli</t>
  </si>
  <si>
    <t>"D" Flight Max is now 45.0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</si>
</sst>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&quot;$&quot;#,##0.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11"/>
      <name val="Tahoma"/>
      <family val="2"/>
    </font>
    <font>
      <sz val="10"/>
      <color indexed="12"/>
      <name val="Tahoma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  <fill>
      <patternFill patternType="lightDown">
        <bgColor indexed="9"/>
      </patternFill>
    </fill>
    <fill>
      <patternFill patternType="darkUp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2" borderId="11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0" fillId="0" borderId="11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9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4" fontId="10" fillId="32" borderId="11" xfId="0" applyNumberFormat="1" applyFont="1" applyFill="1" applyBorder="1" applyAlignment="1" applyProtection="1">
      <alignment/>
      <protection locked="0"/>
    </xf>
    <xf numFmtId="1" fontId="9" fillId="0" borderId="11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2" fontId="10" fillId="0" borderId="11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 applyProtection="1">
      <alignment/>
      <protection locked="0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1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32" borderId="11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/>
    </xf>
    <xf numFmtId="0" fontId="10" fillId="2" borderId="11" xfId="0" applyFont="1" applyFill="1" applyBorder="1" applyAlignment="1" applyProtection="1">
      <alignment/>
      <protection locked="0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32" borderId="1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5" xfId="0" applyFill="1" applyBorder="1" applyAlignment="1" applyProtection="1">
      <alignment horizontal="center"/>
      <protection locked="0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3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1" fontId="0" fillId="0" borderId="0" xfId="0" applyNumberFormat="1" applyAlignment="1">
      <alignment horizontal="center" vertical="center"/>
    </xf>
    <xf numFmtId="17" fontId="0" fillId="0" borderId="0" xfId="0" applyNumberFormat="1" applyAlignment="1">
      <alignment/>
    </xf>
    <xf numFmtId="4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0" fontId="0" fillId="32" borderId="37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4" fontId="0" fillId="34" borderId="15" xfId="0" applyNumberFormat="1" applyFill="1" applyBorder="1" applyAlignment="1">
      <alignment/>
    </xf>
    <xf numFmtId="2" fontId="3" fillId="0" borderId="39" xfId="0" applyNumberFormat="1" applyFont="1" applyBorder="1" applyAlignment="1">
      <alignment horizontal="center" vertical="center"/>
    </xf>
    <xf numFmtId="2" fontId="0" fillId="35" borderId="40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9" fontId="3" fillId="0" borderId="0" xfId="0" applyNumberFormat="1" applyFont="1" applyAlignment="1">
      <alignment/>
    </xf>
    <xf numFmtId="164" fontId="10" fillId="2" borderId="11" xfId="0" applyNumberFormat="1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 horizontal="right"/>
    </xf>
    <xf numFmtId="0" fontId="3" fillId="0" borderId="19" xfId="0" applyFont="1" applyBorder="1" applyAlignment="1">
      <alignment/>
    </xf>
    <xf numFmtId="0" fontId="3" fillId="37" borderId="19" xfId="0" applyFont="1" applyFill="1" applyBorder="1" applyAlignment="1">
      <alignment/>
    </xf>
    <xf numFmtId="0" fontId="3" fillId="0" borderId="0" xfId="0" applyFont="1" applyAlignment="1">
      <alignment horizontal="right"/>
    </xf>
    <xf numFmtId="2" fontId="0" fillId="0" borderId="11" xfId="0" applyNumberFormat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2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 vertical="center"/>
    </xf>
    <xf numFmtId="3" fontId="13" fillId="39" borderId="46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0" fillId="0" borderId="47" xfId="0" applyFont="1" applyBorder="1" applyAlignment="1">
      <alignment horizontal="center"/>
    </xf>
    <xf numFmtId="165" fontId="30" fillId="0" borderId="47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47" xfId="0" applyFont="1" applyBorder="1" applyAlignment="1">
      <alignment horizontal="center"/>
    </xf>
    <xf numFmtId="165" fontId="30" fillId="0" borderId="47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/>
    </xf>
    <xf numFmtId="0" fontId="30" fillId="0" borderId="47" xfId="0" applyFont="1" applyBorder="1" applyAlignment="1">
      <alignment/>
    </xf>
    <xf numFmtId="4" fontId="30" fillId="0" borderId="47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47" xfId="0" applyFont="1" applyBorder="1" applyAlignment="1">
      <alignment/>
    </xf>
    <xf numFmtId="4" fontId="30" fillId="0" borderId="47" xfId="0" applyNumberFormat="1" applyFont="1" applyBorder="1" applyAlignment="1">
      <alignment/>
    </xf>
    <xf numFmtId="0" fontId="30" fillId="0" borderId="0" xfId="0" applyFont="1" applyBorder="1" applyAlignment="1">
      <alignment/>
    </xf>
    <xf numFmtId="4" fontId="30" fillId="0" borderId="0" xfId="0" applyNumberFormat="1" applyFont="1" applyBorder="1" applyAlignment="1">
      <alignment/>
    </xf>
    <xf numFmtId="0" fontId="30" fillId="0" borderId="48" xfId="0" applyFont="1" applyBorder="1" applyAlignment="1">
      <alignment horizontal="center"/>
    </xf>
    <xf numFmtId="2" fontId="30" fillId="0" borderId="47" xfId="0" applyNumberFormat="1" applyFont="1" applyBorder="1" applyAlignment="1">
      <alignment horizontal="center"/>
    </xf>
    <xf numFmtId="4" fontId="30" fillId="0" borderId="49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" fontId="13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3" fillId="0" borderId="19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4" fontId="0" fillId="0" borderId="0" xfId="0" applyNumberFormat="1" applyAlignment="1">
      <alignment horizontal="center"/>
    </xf>
    <xf numFmtId="0" fontId="30" fillId="0" borderId="48" xfId="0" applyFont="1" applyBorder="1" applyAlignment="1">
      <alignment horizontal="center"/>
    </xf>
    <xf numFmtId="4" fontId="30" fillId="0" borderId="49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4" fontId="30" fillId="0" borderId="0" xfId="0" applyNumberFormat="1" applyFont="1" applyBorder="1" applyAlignment="1">
      <alignment horizontal="center"/>
    </xf>
    <xf numFmtId="43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70" fontId="0" fillId="39" borderId="11" xfId="0" applyNumberFormat="1" applyFill="1" applyBorder="1" applyAlignment="1" applyProtection="1">
      <alignment/>
      <protection locked="0"/>
    </xf>
    <xf numFmtId="170" fontId="0" fillId="0" borderId="0" xfId="0" applyNumberFormat="1" applyAlignment="1">
      <alignment/>
    </xf>
    <xf numFmtId="170" fontId="0" fillId="34" borderId="11" xfId="0" applyNumberFormat="1" applyFill="1" applyBorder="1" applyAlignment="1">
      <alignment/>
    </xf>
    <xf numFmtId="1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34" borderId="15" xfId="0" applyNumberFormat="1" applyFont="1" applyFill="1" applyBorder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69" fontId="0" fillId="0" borderId="0" xfId="42" applyNumberFormat="1" applyFont="1" applyBorder="1" applyAlignment="1" applyProtection="1">
      <alignment horizontal="center" vertical="center"/>
      <protection locked="0"/>
    </xf>
    <xf numFmtId="14" fontId="28" fillId="0" borderId="0" xfId="0" applyNumberFormat="1" applyFont="1" applyAlignment="1">
      <alignment/>
    </xf>
    <xf numFmtId="0" fontId="3" fillId="0" borderId="0" xfId="0" applyFont="1" applyAlignment="1">
      <alignment/>
    </xf>
    <xf numFmtId="43" fontId="32" fillId="0" borderId="50" xfId="42" applyFont="1" applyBorder="1" applyAlignment="1" applyProtection="1">
      <alignment/>
      <protection locked="0"/>
    </xf>
    <xf numFmtId="169" fontId="32" fillId="0" borderId="51" xfId="42" applyNumberFormat="1" applyFont="1" applyFill="1" applyBorder="1" applyAlignment="1" applyProtection="1">
      <alignment horizontal="center"/>
      <protection locked="0"/>
    </xf>
    <xf numFmtId="43" fontId="32" fillId="0" borderId="52" xfId="42" applyFont="1" applyFill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4" fillId="2" borderId="48" xfId="0" applyFont="1" applyFill="1" applyBorder="1" applyAlignment="1" applyProtection="1">
      <alignment horizontal="center" vertical="center"/>
      <protection locked="0"/>
    </xf>
    <xf numFmtId="0" fontId="14" fillId="2" borderId="49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1" fillId="0" borderId="31" xfId="0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0" fontId="13" fillId="33" borderId="48" xfId="0" applyFont="1" applyFill="1" applyBorder="1" applyAlignment="1" applyProtection="1">
      <alignment horizontal="center" vertical="center"/>
      <protection locked="0"/>
    </xf>
    <xf numFmtId="0" fontId="13" fillId="33" borderId="49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40" fontId="0" fillId="0" borderId="48" xfId="0" applyNumberFormat="1" applyBorder="1" applyAlignment="1">
      <alignment horizontal="center"/>
    </xf>
    <xf numFmtId="40" fontId="0" fillId="0" borderId="49" xfId="0" applyNumberForma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5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 vertical="center"/>
    </xf>
    <xf numFmtId="40" fontId="18" fillId="0" borderId="48" xfId="0" applyNumberFormat="1" applyFont="1" applyBorder="1" applyAlignment="1">
      <alignment horizontal="center"/>
    </xf>
    <xf numFmtId="40" fontId="18" fillId="0" borderId="49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9" fillId="34" borderId="14" xfId="0" applyNumberFormat="1" applyFont="1" applyFill="1" applyBorder="1" applyAlignment="1" applyProtection="1">
      <alignment horizontal="center"/>
      <protection locked="0"/>
    </xf>
    <xf numFmtId="0" fontId="9" fillId="34" borderId="53" xfId="0" applyNumberFormat="1" applyFont="1" applyFill="1" applyBorder="1" applyAlignment="1" applyProtection="1">
      <alignment horizontal="center"/>
      <protection locked="0"/>
    </xf>
    <xf numFmtId="0" fontId="9" fillId="34" borderId="16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 patternType="gray125"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"/>
  <sheetViews>
    <sheetView zoomScalePageLayoutView="0" workbookViewId="0" topLeftCell="A55">
      <selection activeCell="S16" sqref="S16"/>
    </sheetView>
  </sheetViews>
  <sheetFormatPr defaultColWidth="9.140625" defaultRowHeight="12.75"/>
  <cols>
    <col min="1" max="1" width="3.7109375" style="0" customWidth="1"/>
  </cols>
  <sheetData>
    <row r="2" spans="2:13" ht="12.75">
      <c r="B2" s="228" t="s">
        <v>146</v>
      </c>
      <c r="C2" s="229"/>
      <c r="D2" s="229"/>
      <c r="E2" s="229"/>
      <c r="F2" s="229"/>
      <c r="G2" s="229"/>
      <c r="H2" s="229"/>
      <c r="I2" s="229"/>
      <c r="J2" s="229"/>
      <c r="K2" s="150" t="s">
        <v>98</v>
      </c>
      <c r="L2" s="223">
        <v>44309</v>
      </c>
      <c r="M2" s="159" t="s">
        <v>145</v>
      </c>
    </row>
    <row r="3" spans="2:12" ht="12.75">
      <c r="B3" s="224" t="s">
        <v>141</v>
      </c>
      <c r="C3" s="224"/>
      <c r="D3" s="224"/>
      <c r="E3" s="224"/>
      <c r="F3" s="224"/>
      <c r="G3" s="224"/>
      <c r="H3" s="224"/>
      <c r="K3" s="150"/>
      <c r="L3" s="223"/>
    </row>
    <row r="4" spans="2:12" ht="12.75">
      <c r="B4" s="224"/>
      <c r="C4" s="224" t="s">
        <v>144</v>
      </c>
      <c r="D4" s="224"/>
      <c r="E4" s="224"/>
      <c r="F4" s="224"/>
      <c r="G4" s="224"/>
      <c r="H4" s="224"/>
      <c r="J4" s="159" t="s">
        <v>147</v>
      </c>
      <c r="K4" s="150"/>
      <c r="L4" s="223"/>
    </row>
  </sheetData>
  <sheetProtection selectLockedCells="1"/>
  <mergeCells count="1">
    <mergeCell ref="B2:J2"/>
  </mergeCells>
  <printOptions/>
  <pageMargins left="0.75" right="0.75" top="1" bottom="1" header="0.5" footer="0.5"/>
  <pageSetup horizontalDpi="300" verticalDpi="300" orientation="portrait" r:id="rId4"/>
  <legacyDrawing r:id="rId3"/>
  <oleObjects>
    <oleObject progId="Word.Document.8" shapeId="15083" r:id="rId1"/>
    <oleObject progId="Word.Document.8" shapeId="3779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V42"/>
  <sheetViews>
    <sheetView showZeros="0" zoomScale="75" zoomScaleNormal="75" zoomScalePageLayoutView="0" workbookViewId="0" topLeftCell="B1">
      <selection activeCell="E7" sqref="E7"/>
    </sheetView>
  </sheetViews>
  <sheetFormatPr defaultColWidth="9.140625" defaultRowHeight="12.75"/>
  <cols>
    <col min="1" max="1" width="0" style="0" hidden="1" customWidth="1"/>
    <col min="2" max="2" width="8.28125" style="0" bestFit="1" customWidth="1"/>
    <col min="3" max="3" width="26.140625" style="0" customWidth="1"/>
    <col min="4" max="4" width="3.28125" style="0" customWidth="1"/>
    <col min="5" max="5" width="9.8515625" style="0" bestFit="1" customWidth="1"/>
    <col min="6" max="6" width="9.8515625" style="0" customWidth="1"/>
    <col min="7" max="7" width="9.8515625" style="0" bestFit="1" customWidth="1"/>
    <col min="8" max="8" width="1.7109375" style="0" customWidth="1"/>
    <col min="9" max="9" width="12.421875" style="48" customWidth="1"/>
    <col min="10" max="10" width="9.140625" style="0" hidden="1" customWidth="1"/>
    <col min="11" max="11" width="11.00390625" style="36" bestFit="1" customWidth="1"/>
    <col min="12" max="12" width="9.140625" style="0" hidden="1" customWidth="1"/>
    <col min="13" max="13" width="11.00390625" style="0" bestFit="1" customWidth="1"/>
    <col min="14" max="14" width="9.140625" style="0" hidden="1" customWidth="1"/>
    <col min="15" max="15" width="11.00390625" style="0" bestFit="1" customWidth="1"/>
    <col min="17" max="17" width="12.00390625" style="0" customWidth="1"/>
    <col min="19" max="23" width="9.140625" style="0" hidden="1" customWidth="1"/>
  </cols>
  <sheetData>
    <row r="1" spans="2:17" s="66" customFormat="1" ht="30" customHeight="1" thickBot="1">
      <c r="B1" s="251" t="str">
        <f>'Day-1'!B1</f>
        <v>Team Championship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2:17" ht="25.5" customHeight="1" thickBot="1">
      <c r="B2" s="241" t="s">
        <v>16</v>
      </c>
      <c r="C2" s="242"/>
      <c r="D2" s="242"/>
      <c r="E2" s="242"/>
      <c r="F2" s="242"/>
      <c r="G2" s="242"/>
      <c r="H2" s="242"/>
      <c r="I2" s="243"/>
      <c r="J2" s="33"/>
      <c r="K2" s="249" t="s">
        <v>34</v>
      </c>
      <c r="L2" s="250"/>
      <c r="M2" s="250"/>
      <c r="N2" s="250"/>
      <c r="O2" s="250"/>
      <c r="P2" s="246"/>
      <c r="Q2" s="3"/>
    </row>
    <row r="3" spans="2:17" ht="25.5" customHeight="1">
      <c r="B3" s="50"/>
      <c r="C3" s="51"/>
      <c r="D3" s="51"/>
      <c r="E3" s="51"/>
      <c r="F3" s="51"/>
      <c r="G3" s="51"/>
      <c r="H3" s="51"/>
      <c r="I3" s="51"/>
      <c r="J3" s="33"/>
      <c r="K3" s="247" t="s">
        <v>35</v>
      </c>
      <c r="L3" s="247"/>
      <c r="M3" s="247"/>
      <c r="N3" s="52"/>
      <c r="O3" s="38">
        <f>'FLIGHT-A'!O3</f>
        <v>36</v>
      </c>
      <c r="P3" s="57"/>
      <c r="Q3" s="38">
        <f>'FLIGHT-A'!Q3</f>
        <v>36</v>
      </c>
    </row>
    <row r="4" spans="2:17" s="2" customFormat="1" ht="16.5" thickBot="1">
      <c r="B4" s="10" t="s">
        <v>10</v>
      </c>
      <c r="C4" s="10" t="s">
        <v>3</v>
      </c>
      <c r="D4" s="10"/>
      <c r="E4" s="10" t="s">
        <v>6</v>
      </c>
      <c r="F4" s="10" t="s">
        <v>7</v>
      </c>
      <c r="G4" s="10" t="s">
        <v>8</v>
      </c>
      <c r="H4" s="10"/>
      <c r="I4" s="43" t="s">
        <v>9</v>
      </c>
      <c r="J4" s="38"/>
      <c r="K4" s="42" t="s">
        <v>28</v>
      </c>
      <c r="L4" s="39"/>
      <c r="M4" s="39" t="s">
        <v>29</v>
      </c>
      <c r="N4" s="3"/>
      <c r="O4" s="40" t="s">
        <v>30</v>
      </c>
      <c r="P4" s="3"/>
      <c r="Q4" s="40" t="s">
        <v>31</v>
      </c>
    </row>
    <row r="5" spans="2:10" ht="15.75" customHeight="1" thickTop="1">
      <c r="B5" s="7"/>
      <c r="C5" s="9"/>
      <c r="D5" s="9"/>
      <c r="E5" s="9"/>
      <c r="F5" s="9"/>
      <c r="G5" s="9"/>
      <c r="H5" s="9"/>
      <c r="I5" s="44"/>
      <c r="J5" s="34"/>
    </row>
    <row r="6" spans="1:22" ht="15">
      <c r="A6" t="e">
        <f>P6</f>
        <v>#N/A</v>
      </c>
      <c r="B6" s="8">
        <v>121</v>
      </c>
      <c r="C6" s="8" t="e">
        <f>VLOOKUP(B6,FLIGHTS!$J$2:$K$39,2,FALSE)</f>
        <v>#N/A</v>
      </c>
      <c r="D6" s="8"/>
      <c r="E6" s="41">
        <f>IF(ISNA(VLOOKUP($C6,'Day-1'!$H$5:$L$40,5,FALSE)),0,VLOOKUP($C6,'Day-1'!$H$5:$L$40,5,FALSE))</f>
        <v>0</v>
      </c>
      <c r="F6" s="41">
        <f>IF(ISNA(VLOOKUP($C6,'Day-2'!$H$5:$L$40,5,FALSE)),0,VLOOKUP($C6,'Day-2'!$H$5:$L$40,5,FALSE))</f>
        <v>0</v>
      </c>
      <c r="G6" s="41">
        <f>IF(ISNA(VLOOKUP($C6,'Day-3'!$H$5:$L$40,5,FALSE)),0,VLOOKUP($C6,'Day-3'!$H$5:$L$40,5,FALSE))</f>
        <v>0</v>
      </c>
      <c r="H6" s="32"/>
      <c r="I6" s="45" t="e">
        <f>IF(C6="","",SUM(E6:H6))</f>
        <v>#N/A</v>
      </c>
      <c r="J6" s="35">
        <f>RANK(E6,E$6:E$41,1)</f>
        <v>1</v>
      </c>
      <c r="K6" s="8" t="e">
        <f>IF(VLOOKUP(C6,'Day-1'!$H$5:$M$40,6,FALSE)&gt;O$3," ",VLOOKUP(C6,'Day-1'!$H$5:$M$40,6,FALSE))</f>
        <v>#N/A</v>
      </c>
      <c r="L6" s="8">
        <f>RANK(F6,F$6:F$41,1)</f>
        <v>1</v>
      </c>
      <c r="M6" s="8" t="e">
        <f>IF(VLOOKUP(C6,'Day-2'!$H$5:$M$40,6,FALSE)&gt;O$3," ",VLOOKUP(C6,'Day-2'!$H$5:$M$40,6,FALSE))</f>
        <v>#N/A</v>
      </c>
      <c r="N6" s="8">
        <f>RANK(G6,G$6:G$41,1)</f>
        <v>1</v>
      </c>
      <c r="O6" s="8" t="e">
        <f>IF(VLOOKUP(C6,'Day-3'!$H$5:$M$40,6,FALSE)&gt;O$3," ",VLOOKUP(C6,'Day-3'!$H$5:$M$40,6,FALSE))</f>
        <v>#N/A</v>
      </c>
      <c r="P6" s="8" t="e">
        <f aca="true" t="shared" si="0" ref="P6:P41">IF(C6="","",RANK(I6,I$6:I$41,1))</f>
        <v>#N/A</v>
      </c>
      <c r="Q6" s="8" t="e">
        <f>IF(P6&gt;$Q$3," ",P6)</f>
        <v>#N/A</v>
      </c>
      <c r="T6" t="e">
        <f aca="true" t="shared" si="1" ref="T6:T41">IF(C6="","",Q6+S6)</f>
        <v>#N/A</v>
      </c>
      <c r="U6" t="e">
        <f aca="true" t="shared" si="2" ref="U6:U41">IF(C6="","",RANK(T6,$T$6:$T$41,1))</f>
        <v>#N/A</v>
      </c>
      <c r="V6" t="e">
        <f>C6</f>
        <v>#N/A</v>
      </c>
    </row>
    <row r="7" spans="1:22" ht="15">
      <c r="A7">
        <f aca="true" t="shared" si="3" ref="A7:A41">P7</f>
      </c>
      <c r="B7" s="8">
        <v>122</v>
      </c>
      <c r="C7" s="8">
        <f>VLOOKUP(B7,FLIGHTS!$J$2:$K$39,2,FALSE)</f>
      </c>
      <c r="D7" s="8"/>
      <c r="E7" s="41" t="str">
        <f>IF(ISNA(VLOOKUP($C7,'Day-1'!$H$5:$L$40,5,FALSE)),0,VLOOKUP($C7,'Day-1'!$H$5:$L$40,5,FALSE))</f>
        <v> </v>
      </c>
      <c r="F7" s="41">
        <f>IF(ISNA(VLOOKUP($C7,'Day-2'!$H$5:$L$40,5,FALSE)),0,VLOOKUP($C7,'Day-2'!$H$5:$L$40,5,FALSE))</f>
        <v>0</v>
      </c>
      <c r="G7" s="41">
        <f>IF(ISNA(VLOOKUP($C7,'Day-3'!$H$5:$L$40,5,FALSE)),0,VLOOKUP($C7,'Day-3'!$H$5:$L$40,5,FALSE))</f>
        <v>0</v>
      </c>
      <c r="H7" s="32"/>
      <c r="I7" s="45">
        <f aca="true" t="shared" si="4" ref="I7:I41">IF(C7="","",SUM(E7:H7))</f>
      </c>
      <c r="J7" s="35" t="e">
        <f aca="true" t="shared" si="5" ref="J7:J41">RANK(E7,E$6:E$41,1)</f>
        <v>#VALUE!</v>
      </c>
      <c r="K7" s="8" t="e">
        <f>IF(VLOOKUP(C7,'Day-1'!$H$5:$M$40,6,FALSE)&gt;O$3," ",VLOOKUP(C7,'Day-1'!$H$5:$M$40,6,FALSE))</f>
        <v>#N/A</v>
      </c>
      <c r="L7" s="8">
        <f aca="true" t="shared" si="6" ref="L7:L41">RANK(F7,F$6:F$41,1)</f>
        <v>1</v>
      </c>
      <c r="M7" s="8" t="e">
        <f>IF(VLOOKUP(C7,'Day-2'!$H$5:$M$40,6,FALSE)&gt;O$3," ",VLOOKUP(C7,'Day-2'!$H$5:$M$40,6,FALSE))</f>
        <v>#N/A</v>
      </c>
      <c r="N7" s="8">
        <f aca="true" t="shared" si="7" ref="N7:N41">RANK(G7,G$6:G$41,1)</f>
        <v>1</v>
      </c>
      <c r="O7" s="8" t="e">
        <f>IF(VLOOKUP(C7,'Day-3'!$H$5:$M$40,6,FALSE)&gt;O$3," ",VLOOKUP(C7,'Day-3'!$H$5:$M$40,6,FALSE))</f>
        <v>#N/A</v>
      </c>
      <c r="P7" s="8">
        <f t="shared" si="0"/>
      </c>
      <c r="Q7" s="8" t="str">
        <f aca="true" t="shared" si="8" ref="Q7:Q41">IF(P7&gt;$Q$3," ",P7)</f>
        <v> </v>
      </c>
      <c r="S7">
        <f>IF(C7=0," ",IF(COUNTIF($Q$6:$Q$41,$Q7)&gt;1,MAX($S$5:$S6)+0.01,0))</f>
        <v>0.01</v>
      </c>
      <c r="T7">
        <f t="shared" si="1"/>
      </c>
      <c r="U7">
        <f t="shared" si="2"/>
      </c>
      <c r="V7">
        <f aca="true" t="shared" si="9" ref="V7:V41">C7</f>
      </c>
    </row>
    <row r="8" spans="1:22" ht="15">
      <c r="A8">
        <f t="shared" si="3"/>
      </c>
      <c r="B8" s="8">
        <v>123</v>
      </c>
      <c r="C8" s="8">
        <f>VLOOKUP(B8,FLIGHTS!$J$2:$K$39,2,FALSE)</f>
      </c>
      <c r="D8" s="8"/>
      <c r="E8" s="41" t="str">
        <f>IF(ISNA(VLOOKUP($C8,'Day-1'!$H$5:$L$40,5,FALSE)),0,VLOOKUP($C8,'Day-1'!$H$5:$L$40,5,FALSE))</f>
        <v> </v>
      </c>
      <c r="F8" s="41">
        <f>IF(ISNA(VLOOKUP($C8,'Day-2'!$H$5:$L$40,5,FALSE)),0,VLOOKUP($C8,'Day-2'!$H$5:$L$40,5,FALSE))</f>
        <v>0</v>
      </c>
      <c r="G8" s="41">
        <f>IF(ISNA(VLOOKUP($C8,'Day-3'!$H$5:$L$40,5,FALSE)),0,VLOOKUP($C8,'Day-3'!$H$5:$L$40,5,FALSE))</f>
        <v>0</v>
      </c>
      <c r="H8" s="32"/>
      <c r="I8" s="45">
        <f t="shared" si="4"/>
      </c>
      <c r="J8" s="35" t="e">
        <f t="shared" si="5"/>
        <v>#VALUE!</v>
      </c>
      <c r="K8" s="8" t="e">
        <f>IF(VLOOKUP(C8,'Day-1'!$H$5:$M$40,6,FALSE)&gt;O$3," ",VLOOKUP(C8,'Day-1'!$H$5:$M$40,6,FALSE))</f>
        <v>#N/A</v>
      </c>
      <c r="L8" s="8">
        <f t="shared" si="6"/>
        <v>1</v>
      </c>
      <c r="M8" s="8" t="e">
        <f>IF(VLOOKUP(C8,'Day-2'!$H$5:$M$40,6,FALSE)&gt;O$3," ",VLOOKUP(C8,'Day-2'!$H$5:$M$40,6,FALSE))</f>
        <v>#N/A</v>
      </c>
      <c r="N8" s="8">
        <f t="shared" si="7"/>
        <v>1</v>
      </c>
      <c r="O8" s="8" t="e">
        <f>IF(VLOOKUP(C8,'Day-3'!$H$5:$M$40,6,FALSE)&gt;O$3," ",VLOOKUP(C8,'Day-3'!$H$5:$M$40,6,FALSE))</f>
        <v>#N/A</v>
      </c>
      <c r="P8" s="8">
        <f t="shared" si="0"/>
      </c>
      <c r="Q8" s="8" t="str">
        <f t="shared" si="8"/>
        <v> </v>
      </c>
      <c r="S8">
        <f>IF(C8=0," ",IF(COUNTIF($Q$6:$Q$41,$Q8)&gt;1,MAX($S$5:$S7)+0.01,0))</f>
        <v>0.02</v>
      </c>
      <c r="T8">
        <f t="shared" si="1"/>
      </c>
      <c r="U8">
        <f t="shared" si="2"/>
      </c>
      <c r="V8">
        <f t="shared" si="9"/>
      </c>
    </row>
    <row r="9" spans="1:22" ht="15">
      <c r="A9">
        <f t="shared" si="3"/>
      </c>
      <c r="B9" s="8">
        <v>124</v>
      </c>
      <c r="C9" s="8">
        <f>VLOOKUP(B9,FLIGHTS!$J$2:$K$39,2,FALSE)</f>
      </c>
      <c r="D9" s="8"/>
      <c r="E9" s="41" t="str">
        <f>IF(ISNA(VLOOKUP($C9,'Day-1'!$H$5:$L$40,5,FALSE)),0,VLOOKUP($C9,'Day-1'!$H$5:$L$40,5,FALSE))</f>
        <v> </v>
      </c>
      <c r="F9" s="41">
        <f>IF(ISNA(VLOOKUP($C9,'Day-2'!$H$5:$L$40,5,FALSE)),0,VLOOKUP($C9,'Day-2'!$H$5:$L$40,5,FALSE))</f>
        <v>0</v>
      </c>
      <c r="G9" s="41">
        <f>IF(ISNA(VLOOKUP($C9,'Day-3'!$H$5:$L$40,5,FALSE)),0,VLOOKUP($C9,'Day-3'!$H$5:$L$40,5,FALSE))</f>
        <v>0</v>
      </c>
      <c r="H9" s="32"/>
      <c r="I9" s="45">
        <f t="shared" si="4"/>
      </c>
      <c r="J9" s="35" t="e">
        <f t="shared" si="5"/>
        <v>#VALUE!</v>
      </c>
      <c r="K9" s="8" t="e">
        <f>IF(VLOOKUP(C9,'Day-1'!$H$5:$M$40,6,FALSE)&gt;O$3," ",VLOOKUP(C9,'Day-1'!$H$5:$M$40,6,FALSE))</f>
        <v>#N/A</v>
      </c>
      <c r="L9" s="8">
        <f t="shared" si="6"/>
        <v>1</v>
      </c>
      <c r="M9" s="8" t="e">
        <f>IF(VLOOKUP(C9,'Day-2'!$H$5:$M$40,6,FALSE)&gt;O$3," ",VLOOKUP(C9,'Day-2'!$H$5:$M$40,6,FALSE))</f>
        <v>#N/A</v>
      </c>
      <c r="N9" s="8">
        <f t="shared" si="7"/>
        <v>1</v>
      </c>
      <c r="O9" s="8" t="e">
        <f>IF(VLOOKUP(C9,'Day-3'!$H$5:$M$40,6,FALSE)&gt;O$3," ",VLOOKUP(C9,'Day-3'!$H$5:$M$40,6,FALSE))</f>
        <v>#N/A</v>
      </c>
      <c r="P9" s="8">
        <f t="shared" si="0"/>
      </c>
      <c r="Q9" s="8" t="str">
        <f t="shared" si="8"/>
        <v> </v>
      </c>
      <c r="S9">
        <f>IF(C9=0," ",IF(COUNTIF($Q$6:$Q$41,$Q9)&gt;1,MAX($S$5:$S8)+0.01,0))</f>
        <v>0.03</v>
      </c>
      <c r="T9">
        <f t="shared" si="1"/>
      </c>
      <c r="U9">
        <f t="shared" si="2"/>
      </c>
      <c r="V9">
        <f t="shared" si="9"/>
      </c>
    </row>
    <row r="10" spans="1:22" ht="15">
      <c r="A10">
        <f t="shared" si="3"/>
      </c>
      <c r="B10" s="8">
        <v>125</v>
      </c>
      <c r="C10" s="8">
        <f>VLOOKUP(B10,FLIGHTS!$J$2:$K$39,2,FALSE)</f>
      </c>
      <c r="D10" s="8"/>
      <c r="E10" s="41" t="str">
        <f>IF(ISNA(VLOOKUP($C10,'Day-1'!$H$5:$L$40,5,FALSE)),0,VLOOKUP($C10,'Day-1'!$H$5:$L$40,5,FALSE))</f>
        <v> </v>
      </c>
      <c r="F10" s="41">
        <f>IF(ISNA(VLOOKUP($C10,'Day-2'!$H$5:$L$40,5,FALSE)),0,VLOOKUP($C10,'Day-2'!$H$5:$L$40,5,FALSE))</f>
        <v>0</v>
      </c>
      <c r="G10" s="41">
        <f>IF(ISNA(VLOOKUP($C10,'Day-3'!$H$5:$L$40,5,FALSE)),0,VLOOKUP($C10,'Day-3'!$H$5:$L$40,5,FALSE))</f>
        <v>0</v>
      </c>
      <c r="H10" s="32"/>
      <c r="I10" s="45">
        <f t="shared" si="4"/>
      </c>
      <c r="J10" s="35" t="e">
        <f t="shared" si="5"/>
        <v>#VALUE!</v>
      </c>
      <c r="K10" s="8" t="e">
        <f>IF(VLOOKUP(C10,'Day-1'!$H$5:$M$40,6,FALSE)&gt;O$3," ",VLOOKUP(C10,'Day-1'!$H$5:$M$40,6,FALSE))</f>
        <v>#N/A</v>
      </c>
      <c r="L10" s="8">
        <f t="shared" si="6"/>
        <v>1</v>
      </c>
      <c r="M10" s="8" t="e">
        <f>IF(VLOOKUP(C10,'Day-2'!$H$5:$M$40,6,FALSE)&gt;O$3," ",VLOOKUP(C10,'Day-2'!$H$5:$M$40,6,FALSE))</f>
        <v>#N/A</v>
      </c>
      <c r="N10" s="8">
        <f t="shared" si="7"/>
        <v>1</v>
      </c>
      <c r="O10" s="8" t="e">
        <f>IF(VLOOKUP(C10,'Day-3'!$H$5:$M$40,6,FALSE)&gt;O$3," ",VLOOKUP(C10,'Day-3'!$H$5:$M$40,6,FALSE))</f>
        <v>#N/A</v>
      </c>
      <c r="P10" s="8">
        <f t="shared" si="0"/>
      </c>
      <c r="Q10" s="8" t="str">
        <f t="shared" si="8"/>
        <v> </v>
      </c>
      <c r="S10">
        <f>IF(C10=0," ",IF(COUNTIF($Q$6:$Q$41,$Q10)&gt;1,MAX($S$5:$S9)+0.01,0))</f>
        <v>0.04</v>
      </c>
      <c r="T10">
        <f t="shared" si="1"/>
      </c>
      <c r="U10">
        <f t="shared" si="2"/>
      </c>
      <c r="V10">
        <f t="shared" si="9"/>
      </c>
    </row>
    <row r="11" spans="1:22" ht="15">
      <c r="A11">
        <f t="shared" si="3"/>
      </c>
      <c r="B11" s="8">
        <v>126</v>
      </c>
      <c r="C11" s="8">
        <f>VLOOKUP(B11,FLIGHTS!$J$2:$K$39,2,FALSE)</f>
      </c>
      <c r="D11" s="8"/>
      <c r="E11" s="41" t="str">
        <f>IF(ISNA(VLOOKUP($C11,'Day-1'!$H$5:$L$40,5,FALSE)),0,VLOOKUP($C11,'Day-1'!$H$5:$L$40,5,FALSE))</f>
        <v> </v>
      </c>
      <c r="F11" s="41">
        <f>IF(ISNA(VLOOKUP($C11,'Day-2'!$H$5:$L$40,5,FALSE)),0,VLOOKUP($C11,'Day-2'!$H$5:$L$40,5,FALSE))</f>
        <v>0</v>
      </c>
      <c r="G11" s="41">
        <f>IF(ISNA(VLOOKUP($C11,'Day-3'!$H$5:$L$40,5,FALSE)),0,VLOOKUP($C11,'Day-3'!$H$5:$L$40,5,FALSE))</f>
        <v>0</v>
      </c>
      <c r="H11" s="32"/>
      <c r="I11" s="45">
        <f t="shared" si="4"/>
      </c>
      <c r="J11" s="35" t="e">
        <f t="shared" si="5"/>
        <v>#VALUE!</v>
      </c>
      <c r="K11" s="8" t="e">
        <f>IF(VLOOKUP(C11,'Day-1'!$H$5:$M$40,6,FALSE)&gt;O$3," ",VLOOKUP(C11,'Day-1'!$H$5:$M$40,6,FALSE))</f>
        <v>#N/A</v>
      </c>
      <c r="L11" s="8">
        <f t="shared" si="6"/>
        <v>1</v>
      </c>
      <c r="M11" s="8" t="e">
        <f>IF(VLOOKUP(C11,'Day-2'!$H$5:$M$40,6,FALSE)&gt;O$3," ",VLOOKUP(C11,'Day-2'!$H$5:$M$40,6,FALSE))</f>
        <v>#N/A</v>
      </c>
      <c r="N11" s="8">
        <f t="shared" si="7"/>
        <v>1</v>
      </c>
      <c r="O11" s="8" t="e">
        <f>IF(VLOOKUP(C11,'Day-3'!$H$5:$M$40,6,FALSE)&gt;O$3," ",VLOOKUP(C11,'Day-3'!$H$5:$M$40,6,FALSE))</f>
        <v>#N/A</v>
      </c>
      <c r="P11" s="8">
        <f t="shared" si="0"/>
      </c>
      <c r="Q11" s="8" t="str">
        <f t="shared" si="8"/>
        <v> </v>
      </c>
      <c r="S11">
        <f>IF(C11=0," ",IF(COUNTIF($Q$6:$Q$41,$Q11)&gt;1,MAX($S$5:$S10)+0.01,0))</f>
        <v>0.05</v>
      </c>
      <c r="T11">
        <f t="shared" si="1"/>
      </c>
      <c r="U11">
        <f t="shared" si="2"/>
      </c>
      <c r="V11">
        <f t="shared" si="9"/>
      </c>
    </row>
    <row r="12" spans="1:22" ht="15">
      <c r="A12">
        <f t="shared" si="3"/>
      </c>
      <c r="B12" s="8">
        <v>127</v>
      </c>
      <c r="C12" s="8">
        <f>VLOOKUP(B12,FLIGHTS!$J$2:$K$39,2,FALSE)</f>
      </c>
      <c r="D12" s="8"/>
      <c r="E12" s="41" t="str">
        <f>IF(ISNA(VLOOKUP($C12,'Day-1'!$H$5:$L$40,5,FALSE)),0,VLOOKUP($C12,'Day-1'!$H$5:$L$40,5,FALSE))</f>
        <v> </v>
      </c>
      <c r="F12" s="41">
        <f>IF(ISNA(VLOOKUP($C12,'Day-2'!$H$5:$L$40,5,FALSE)),0,VLOOKUP($C12,'Day-2'!$H$5:$L$40,5,FALSE))</f>
        <v>0</v>
      </c>
      <c r="G12" s="41">
        <f>IF(ISNA(VLOOKUP($C12,'Day-3'!$H$5:$L$40,5,FALSE)),0,VLOOKUP($C12,'Day-3'!$H$5:$L$40,5,FALSE))</f>
        <v>0</v>
      </c>
      <c r="H12" s="32"/>
      <c r="I12" s="45">
        <f t="shared" si="4"/>
      </c>
      <c r="J12" s="35" t="e">
        <f t="shared" si="5"/>
        <v>#VALUE!</v>
      </c>
      <c r="K12" s="8" t="e">
        <f>IF(VLOOKUP(C12,'Day-1'!$H$5:$M$40,6,FALSE)&gt;O$3," ",VLOOKUP(C12,'Day-1'!$H$5:$M$40,6,FALSE))</f>
        <v>#N/A</v>
      </c>
      <c r="L12" s="8">
        <f t="shared" si="6"/>
        <v>1</v>
      </c>
      <c r="M12" s="8" t="e">
        <f>IF(VLOOKUP(C12,'Day-2'!$H$5:$M$40,6,FALSE)&gt;O$3," ",VLOOKUP(C12,'Day-2'!$H$5:$M$40,6,FALSE))</f>
        <v>#N/A</v>
      </c>
      <c r="N12" s="8">
        <f t="shared" si="7"/>
        <v>1</v>
      </c>
      <c r="O12" s="8" t="e">
        <f>IF(VLOOKUP(C12,'Day-3'!$H$5:$M$40,6,FALSE)&gt;O$3," ",VLOOKUP(C12,'Day-3'!$H$5:$M$40,6,FALSE))</f>
        <v>#N/A</v>
      </c>
      <c r="P12" s="8">
        <f t="shared" si="0"/>
      </c>
      <c r="Q12" s="8" t="str">
        <f t="shared" si="8"/>
        <v> </v>
      </c>
      <c r="S12">
        <f>IF(C12=0," ",IF(COUNTIF($Q$6:$Q$41,$Q12)&gt;1,MAX($S$5:$S11)+0.01,0))</f>
        <v>0.06</v>
      </c>
      <c r="T12">
        <f t="shared" si="1"/>
      </c>
      <c r="U12">
        <f t="shared" si="2"/>
      </c>
      <c r="V12">
        <f t="shared" si="9"/>
      </c>
    </row>
    <row r="13" spans="1:22" ht="15">
      <c r="A13">
        <f t="shared" si="3"/>
      </c>
      <c r="B13" s="8">
        <v>128</v>
      </c>
      <c r="C13" s="8">
        <f>VLOOKUP(B13,FLIGHTS!$J$2:$K$39,2,FALSE)</f>
      </c>
      <c r="D13" s="8"/>
      <c r="E13" s="41" t="str">
        <f>IF(ISNA(VLOOKUP($C13,'Day-1'!$H$5:$L$40,5,FALSE)),0,VLOOKUP($C13,'Day-1'!$H$5:$L$40,5,FALSE))</f>
        <v> </v>
      </c>
      <c r="F13" s="41">
        <f>IF(ISNA(VLOOKUP($C13,'Day-2'!$H$5:$L$40,5,FALSE)),0,VLOOKUP($C13,'Day-2'!$H$5:$L$40,5,FALSE))</f>
        <v>0</v>
      </c>
      <c r="G13" s="41">
        <f>IF(ISNA(VLOOKUP($C13,'Day-3'!$H$5:$L$40,5,FALSE)),0,VLOOKUP($C13,'Day-3'!$H$5:$L$40,5,FALSE))</f>
        <v>0</v>
      </c>
      <c r="H13" s="32"/>
      <c r="I13" s="45">
        <f t="shared" si="4"/>
      </c>
      <c r="J13" s="35" t="e">
        <f t="shared" si="5"/>
        <v>#VALUE!</v>
      </c>
      <c r="K13" s="8" t="e">
        <f>IF(VLOOKUP(C13,'Day-1'!$H$5:$M$40,6,FALSE)&gt;O$3," ",VLOOKUP(C13,'Day-1'!$H$5:$M$40,6,FALSE))</f>
        <v>#N/A</v>
      </c>
      <c r="L13" s="8">
        <f t="shared" si="6"/>
        <v>1</v>
      </c>
      <c r="M13" s="8" t="e">
        <f>IF(VLOOKUP(C13,'Day-2'!$H$5:$M$40,6,FALSE)&gt;O$3," ",VLOOKUP(C13,'Day-2'!$H$5:$M$40,6,FALSE))</f>
        <v>#N/A</v>
      </c>
      <c r="N13" s="8">
        <f t="shared" si="7"/>
        <v>1</v>
      </c>
      <c r="O13" s="8" t="e">
        <f>IF(VLOOKUP(C13,'Day-3'!$H$5:$M$40,6,FALSE)&gt;O$3," ",VLOOKUP(C13,'Day-3'!$H$5:$M$40,6,FALSE))</f>
        <v>#N/A</v>
      </c>
      <c r="P13" s="8">
        <f t="shared" si="0"/>
      </c>
      <c r="Q13" s="8" t="str">
        <f t="shared" si="8"/>
        <v> </v>
      </c>
      <c r="S13">
        <f>IF(C13=0," ",IF(COUNTIF($Q$6:$Q$41,$Q13)&gt;1,MAX($S$5:$S12)+0.01,0))</f>
        <v>0.07</v>
      </c>
      <c r="T13">
        <f t="shared" si="1"/>
      </c>
      <c r="U13">
        <f t="shared" si="2"/>
      </c>
      <c r="V13">
        <f t="shared" si="9"/>
      </c>
    </row>
    <row r="14" spans="1:22" ht="15">
      <c r="A14">
        <f t="shared" si="3"/>
      </c>
      <c r="B14" s="8">
        <v>129</v>
      </c>
      <c r="C14" s="8">
        <f>VLOOKUP(B14,FLIGHTS!$J$2:$K$39,2,FALSE)</f>
      </c>
      <c r="D14" s="8"/>
      <c r="E14" s="41" t="str">
        <f>IF(ISNA(VLOOKUP($C14,'Day-1'!$H$5:$L$40,5,FALSE)),0,VLOOKUP($C14,'Day-1'!$H$5:$L$40,5,FALSE))</f>
        <v> </v>
      </c>
      <c r="F14" s="41">
        <f>IF(ISNA(VLOOKUP($C14,'Day-2'!$H$5:$L$40,5,FALSE)),0,VLOOKUP($C14,'Day-2'!$H$5:$L$40,5,FALSE))</f>
        <v>0</v>
      </c>
      <c r="G14" s="41">
        <f>IF(ISNA(VLOOKUP($C14,'Day-3'!$H$5:$L$40,5,FALSE)),0,VLOOKUP($C14,'Day-3'!$H$5:$L$40,5,FALSE))</f>
        <v>0</v>
      </c>
      <c r="H14" s="32"/>
      <c r="I14" s="45">
        <f t="shared" si="4"/>
      </c>
      <c r="J14" s="35" t="e">
        <f t="shared" si="5"/>
        <v>#VALUE!</v>
      </c>
      <c r="K14" s="8" t="e">
        <f>IF(VLOOKUP(C14,'Day-1'!$H$5:$M$40,6,FALSE)&gt;O$3," ",VLOOKUP(C14,'Day-1'!$H$5:$M$40,6,FALSE))</f>
        <v>#N/A</v>
      </c>
      <c r="L14" s="8">
        <f t="shared" si="6"/>
        <v>1</v>
      </c>
      <c r="M14" s="8" t="e">
        <f>IF(VLOOKUP(C14,'Day-2'!$H$5:$M$40,6,FALSE)&gt;O$3," ",VLOOKUP(C14,'Day-2'!$H$5:$M$40,6,FALSE))</f>
        <v>#N/A</v>
      </c>
      <c r="N14" s="8">
        <f t="shared" si="7"/>
        <v>1</v>
      </c>
      <c r="O14" s="8" t="e">
        <f>IF(VLOOKUP(C14,'Day-3'!$H$5:$M$40,6,FALSE)&gt;O$3," ",VLOOKUP(C14,'Day-3'!$H$5:$M$40,6,FALSE))</f>
        <v>#N/A</v>
      </c>
      <c r="P14" s="8">
        <f t="shared" si="0"/>
      </c>
      <c r="Q14" s="8" t="str">
        <f t="shared" si="8"/>
        <v> </v>
      </c>
      <c r="S14">
        <f>IF(C14=0," ",IF(COUNTIF($Q$6:$Q$41,$Q14)&gt;1,MAX($S$5:$S13)+0.01,0))</f>
        <v>0.08</v>
      </c>
      <c r="T14">
        <f t="shared" si="1"/>
      </c>
      <c r="U14">
        <f t="shared" si="2"/>
      </c>
      <c r="V14">
        <f t="shared" si="9"/>
      </c>
    </row>
    <row r="15" spans="1:22" ht="15">
      <c r="A15">
        <f t="shared" si="3"/>
      </c>
      <c r="B15" s="8">
        <v>130</v>
      </c>
      <c r="C15" s="8">
        <f>VLOOKUP(B15,FLIGHTS!$J$2:$K$39,2,FALSE)</f>
      </c>
      <c r="D15" s="8"/>
      <c r="E15" s="41" t="str">
        <f>IF(ISNA(VLOOKUP($C15,'Day-1'!$H$5:$L$40,5,FALSE)),0,VLOOKUP($C15,'Day-1'!$H$5:$L$40,5,FALSE))</f>
        <v> </v>
      </c>
      <c r="F15" s="41">
        <f>IF(ISNA(VLOOKUP($C15,'Day-2'!$H$5:$L$40,5,FALSE)),0,VLOOKUP($C15,'Day-2'!$H$5:$L$40,5,FALSE))</f>
        <v>0</v>
      </c>
      <c r="G15" s="41">
        <f>IF(ISNA(VLOOKUP($C15,'Day-3'!$H$5:$L$40,5,FALSE)),0,VLOOKUP($C15,'Day-3'!$H$5:$L$40,5,FALSE))</f>
        <v>0</v>
      </c>
      <c r="H15" s="32"/>
      <c r="I15" s="45">
        <f t="shared" si="4"/>
      </c>
      <c r="J15" s="35" t="e">
        <f t="shared" si="5"/>
        <v>#VALUE!</v>
      </c>
      <c r="K15" s="8" t="e">
        <f>IF(VLOOKUP(C15,'Day-1'!$H$5:$M$40,6,FALSE)&gt;O$3," ",VLOOKUP(C15,'Day-1'!$H$5:$M$40,6,FALSE))</f>
        <v>#N/A</v>
      </c>
      <c r="L15" s="8">
        <f t="shared" si="6"/>
        <v>1</v>
      </c>
      <c r="M15" s="8" t="e">
        <f>IF(VLOOKUP(C15,'Day-2'!$H$5:$M$40,6,FALSE)&gt;O$3," ",VLOOKUP(C15,'Day-2'!$H$5:$M$40,6,FALSE))</f>
        <v>#N/A</v>
      </c>
      <c r="N15" s="8">
        <f t="shared" si="7"/>
        <v>1</v>
      </c>
      <c r="O15" s="8" t="e">
        <f>IF(VLOOKUP(C15,'Day-3'!$H$5:$M$40,6,FALSE)&gt;O$3," ",VLOOKUP(C15,'Day-3'!$H$5:$M$40,6,FALSE))</f>
        <v>#N/A</v>
      </c>
      <c r="P15" s="8">
        <f>IF(C15="","",RANK(I15,I$6:I$41,1))</f>
      </c>
      <c r="Q15" s="8" t="str">
        <f t="shared" si="8"/>
        <v> </v>
      </c>
      <c r="S15">
        <f>IF(C15=0," ",IF(COUNTIF($Q$6:$Q$41,$Q15)&gt;1,MAX($S$5:$S14)+0.01,0))</f>
        <v>0.09</v>
      </c>
      <c r="T15">
        <f>IF(C15="","",Q15+S15)</f>
      </c>
      <c r="U15">
        <f>IF(C15="","",RANK(T15,$T$6:$T$41,1))</f>
      </c>
      <c r="V15">
        <f t="shared" si="9"/>
      </c>
    </row>
    <row r="16" spans="1:22" ht="15">
      <c r="A16">
        <f t="shared" si="3"/>
      </c>
      <c r="B16" s="8">
        <v>131</v>
      </c>
      <c r="C16" s="8">
        <f>VLOOKUP(B16,FLIGHTS!$J$2:$K$39,2,FALSE)</f>
      </c>
      <c r="D16" s="8"/>
      <c r="E16" s="41" t="str">
        <f>IF(ISNA(VLOOKUP($C16,'Day-1'!$H$5:$L$40,5,FALSE)),0,VLOOKUP($C16,'Day-1'!$H$5:$L$40,5,FALSE))</f>
        <v> </v>
      </c>
      <c r="F16" s="41">
        <f>IF(ISNA(VLOOKUP($C16,'Day-2'!$H$5:$L$40,5,FALSE)),0,VLOOKUP($C16,'Day-2'!$H$5:$L$40,5,FALSE))</f>
        <v>0</v>
      </c>
      <c r="G16" s="41">
        <f>IF(ISNA(VLOOKUP($C16,'Day-3'!$H$5:$L$40,5,FALSE)),0,VLOOKUP($C16,'Day-3'!$H$5:$L$40,5,FALSE))</f>
        <v>0</v>
      </c>
      <c r="H16" s="32"/>
      <c r="I16" s="45">
        <f t="shared" si="4"/>
      </c>
      <c r="J16" s="35" t="e">
        <f t="shared" si="5"/>
        <v>#VALUE!</v>
      </c>
      <c r="K16" s="8" t="e">
        <f>IF(VLOOKUP(C16,'Day-1'!$H$5:$M$40,6,FALSE)&gt;O$3," ",VLOOKUP(C16,'Day-1'!$H$5:$M$40,6,FALSE))</f>
        <v>#N/A</v>
      </c>
      <c r="L16" s="8">
        <f t="shared" si="6"/>
        <v>1</v>
      </c>
      <c r="M16" s="8" t="e">
        <f>IF(VLOOKUP(C16,'Day-2'!$H$5:$M$40,6,FALSE)&gt;O$3," ",VLOOKUP(C16,'Day-2'!$H$5:$M$40,6,FALSE))</f>
        <v>#N/A</v>
      </c>
      <c r="N16" s="8">
        <f t="shared" si="7"/>
        <v>1</v>
      </c>
      <c r="O16" s="8" t="e">
        <f>IF(VLOOKUP(C16,'Day-3'!$H$5:$M$40,6,FALSE)&gt;O$3," ",VLOOKUP(C16,'Day-3'!$H$5:$M$40,6,FALSE))</f>
        <v>#N/A</v>
      </c>
      <c r="P16" s="8">
        <f t="shared" si="0"/>
      </c>
      <c r="Q16" s="8" t="str">
        <f t="shared" si="8"/>
        <v> </v>
      </c>
      <c r="S16">
        <f>IF(C16=0," ",IF(COUNTIF($Q$6:$Q$41,$Q16)&gt;1,MAX($S$5:$S15)+0.01,0))</f>
        <v>0.1</v>
      </c>
      <c r="T16">
        <f t="shared" si="1"/>
      </c>
      <c r="U16">
        <f t="shared" si="2"/>
      </c>
      <c r="V16">
        <f t="shared" si="9"/>
      </c>
    </row>
    <row r="17" spans="1:22" ht="15">
      <c r="A17">
        <f t="shared" si="3"/>
      </c>
      <c r="B17" s="8">
        <v>132</v>
      </c>
      <c r="C17" s="8">
        <f>VLOOKUP(B17,FLIGHTS!$J$2:$K$39,2,FALSE)</f>
      </c>
      <c r="D17" s="8"/>
      <c r="E17" s="41" t="str">
        <f>IF(ISNA(VLOOKUP($C17,'Day-1'!$H$5:$L$40,5,FALSE)),0,VLOOKUP($C17,'Day-1'!$H$5:$L$40,5,FALSE))</f>
        <v> </v>
      </c>
      <c r="F17" s="41">
        <f>IF(ISNA(VLOOKUP($C17,'Day-2'!$H$5:$L$40,5,FALSE)),0,VLOOKUP($C17,'Day-2'!$H$5:$L$40,5,FALSE))</f>
        <v>0</v>
      </c>
      <c r="G17" s="41">
        <f>IF(ISNA(VLOOKUP($C17,'Day-3'!$H$5:$L$40,5,FALSE)),0,VLOOKUP($C17,'Day-3'!$H$5:$L$40,5,FALSE))</f>
        <v>0</v>
      </c>
      <c r="H17" s="32"/>
      <c r="I17" s="45">
        <f t="shared" si="4"/>
      </c>
      <c r="J17" s="35" t="e">
        <f t="shared" si="5"/>
        <v>#VALUE!</v>
      </c>
      <c r="K17" s="8" t="e">
        <f>IF(VLOOKUP(C17,'Day-1'!$H$5:$M$40,6,FALSE)&gt;O$3," ",VLOOKUP(C17,'Day-1'!$H$5:$M$40,6,FALSE))</f>
        <v>#N/A</v>
      </c>
      <c r="L17" s="8">
        <f t="shared" si="6"/>
        <v>1</v>
      </c>
      <c r="M17" s="8" t="e">
        <f>IF(VLOOKUP(C17,'Day-2'!$H$5:$M$40,6,FALSE)&gt;O$3," ",VLOOKUP(C17,'Day-2'!$H$5:$M$40,6,FALSE))</f>
        <v>#N/A</v>
      </c>
      <c r="N17" s="8">
        <f t="shared" si="7"/>
        <v>1</v>
      </c>
      <c r="O17" s="8" t="e">
        <f>IF(VLOOKUP(C17,'Day-3'!$H$5:$M$40,6,FALSE)&gt;O$3," ",VLOOKUP(C17,'Day-3'!$H$5:$M$40,6,FALSE))</f>
        <v>#N/A</v>
      </c>
      <c r="P17" s="8">
        <f t="shared" si="0"/>
      </c>
      <c r="Q17" s="8" t="str">
        <f t="shared" si="8"/>
        <v> </v>
      </c>
      <c r="S17">
        <f>IF(C17=0," ",IF(COUNTIF($Q$6:$Q$41,$Q17)&gt;1,MAX($S$5:$S16)+0.01,0))</f>
        <v>0.11</v>
      </c>
      <c r="T17">
        <f t="shared" si="1"/>
      </c>
      <c r="U17">
        <f t="shared" si="2"/>
      </c>
      <c r="V17">
        <f t="shared" si="9"/>
      </c>
    </row>
    <row r="18" spans="1:22" ht="15">
      <c r="A18">
        <f t="shared" si="3"/>
      </c>
      <c r="B18" s="8">
        <v>133</v>
      </c>
      <c r="C18" s="8">
        <f>VLOOKUP(B18,FLIGHTS!$J$2:$K$39,2,FALSE)</f>
      </c>
      <c r="D18" s="8"/>
      <c r="E18" s="41" t="str">
        <f>IF(ISNA(VLOOKUP($C18,'Day-1'!$H$5:$L$40,5,FALSE)),0,VLOOKUP($C18,'Day-1'!$H$5:$L$40,5,FALSE))</f>
        <v> </v>
      </c>
      <c r="F18" s="41">
        <f>IF(ISNA(VLOOKUP($C18,'Day-2'!$H$5:$L$40,5,FALSE)),0,VLOOKUP($C18,'Day-2'!$H$5:$L$40,5,FALSE))</f>
        <v>0</v>
      </c>
      <c r="G18" s="41">
        <f>IF(ISNA(VLOOKUP($C18,'Day-3'!$H$5:$L$40,5,FALSE)),0,VLOOKUP($C18,'Day-3'!$H$5:$L$40,5,FALSE))</f>
        <v>0</v>
      </c>
      <c r="H18" s="32"/>
      <c r="I18" s="45">
        <f t="shared" si="4"/>
      </c>
      <c r="J18" s="35" t="e">
        <f t="shared" si="5"/>
        <v>#VALUE!</v>
      </c>
      <c r="K18" s="8" t="e">
        <f>IF(VLOOKUP(C18,'Day-1'!$H$5:$M$40,6,FALSE)&gt;O$3," ",VLOOKUP(C18,'Day-1'!$H$5:$M$40,6,FALSE))</f>
        <v>#N/A</v>
      </c>
      <c r="L18" s="8">
        <f t="shared" si="6"/>
        <v>1</v>
      </c>
      <c r="M18" s="8" t="e">
        <f>IF(VLOOKUP(C18,'Day-2'!$H$5:$M$40,6,FALSE)&gt;O$3," ",VLOOKUP(C18,'Day-2'!$H$5:$M$40,6,FALSE))</f>
        <v>#N/A</v>
      </c>
      <c r="N18" s="8">
        <f t="shared" si="7"/>
        <v>1</v>
      </c>
      <c r="O18" s="8" t="e">
        <f>IF(VLOOKUP(C18,'Day-3'!$H$5:$M$40,6,FALSE)&gt;O$3," ",VLOOKUP(C18,'Day-3'!$H$5:$M$40,6,FALSE))</f>
        <v>#N/A</v>
      </c>
      <c r="P18" s="8">
        <f t="shared" si="0"/>
      </c>
      <c r="Q18" s="8" t="str">
        <f t="shared" si="8"/>
        <v> </v>
      </c>
      <c r="S18">
        <f>IF(C18=0," ",IF(COUNTIF($Q$6:$Q$41,$Q18)&gt;1,MAX($S$5:$S17)+0.01,0))</f>
        <v>0.12</v>
      </c>
      <c r="T18">
        <f t="shared" si="1"/>
      </c>
      <c r="U18">
        <f t="shared" si="2"/>
      </c>
      <c r="V18">
        <f t="shared" si="9"/>
      </c>
    </row>
    <row r="19" spans="1:22" ht="15">
      <c r="A19">
        <f t="shared" si="3"/>
      </c>
      <c r="B19" s="8">
        <v>134</v>
      </c>
      <c r="C19" s="8">
        <f>VLOOKUP(B19,FLIGHTS!$J$2:$K$39,2,FALSE)</f>
      </c>
      <c r="D19" s="8"/>
      <c r="E19" s="41" t="str">
        <f>IF(ISNA(VLOOKUP($C19,'Day-1'!$H$5:$L$40,5,FALSE)),0,VLOOKUP($C19,'Day-1'!$H$5:$L$40,5,FALSE))</f>
        <v> </v>
      </c>
      <c r="F19" s="41">
        <f>IF(ISNA(VLOOKUP($C19,'Day-2'!$H$5:$L$40,5,FALSE)),0,VLOOKUP($C19,'Day-2'!$H$5:$L$40,5,FALSE))</f>
        <v>0</v>
      </c>
      <c r="G19" s="41">
        <f>IF(ISNA(VLOOKUP($C19,'Day-3'!$H$5:$L$40,5,FALSE)),0,VLOOKUP($C19,'Day-3'!$H$5:$L$40,5,FALSE))</f>
        <v>0</v>
      </c>
      <c r="H19" s="32"/>
      <c r="I19" s="45">
        <f t="shared" si="4"/>
      </c>
      <c r="J19" s="35" t="e">
        <f t="shared" si="5"/>
        <v>#VALUE!</v>
      </c>
      <c r="K19" s="8" t="e">
        <f>IF(VLOOKUP(C19,'Day-1'!$H$5:$M$40,6,FALSE)&gt;O$3," ",VLOOKUP(C19,'Day-1'!$H$5:$M$40,6,FALSE))</f>
        <v>#N/A</v>
      </c>
      <c r="L19" s="8">
        <f t="shared" si="6"/>
        <v>1</v>
      </c>
      <c r="M19" s="8" t="e">
        <f>IF(VLOOKUP(C19,'Day-2'!$H$5:$M$40,6,FALSE)&gt;O$3," ",VLOOKUP(C19,'Day-2'!$H$5:$M$40,6,FALSE))</f>
        <v>#N/A</v>
      </c>
      <c r="N19" s="8">
        <f t="shared" si="7"/>
        <v>1</v>
      </c>
      <c r="O19" s="8" t="e">
        <f>IF(VLOOKUP(C19,'Day-3'!$H$5:$M$40,6,FALSE)&gt;O$3," ",VLOOKUP(C19,'Day-3'!$H$5:$M$40,6,FALSE))</f>
        <v>#N/A</v>
      </c>
      <c r="P19" s="8">
        <f t="shared" si="0"/>
      </c>
      <c r="Q19" s="8" t="str">
        <f t="shared" si="8"/>
        <v> </v>
      </c>
      <c r="S19">
        <f>IF(C19=0," ",IF(COUNTIF($Q$6:$Q$41,$Q19)&gt;1,MAX($S$5:$S18)+0.01,0))</f>
        <v>0.13</v>
      </c>
      <c r="T19">
        <f t="shared" si="1"/>
      </c>
      <c r="U19">
        <f t="shared" si="2"/>
      </c>
      <c r="V19">
        <f t="shared" si="9"/>
      </c>
    </row>
    <row r="20" spans="1:22" ht="15">
      <c r="A20">
        <f t="shared" si="3"/>
      </c>
      <c r="B20" s="8">
        <v>135</v>
      </c>
      <c r="C20" s="8">
        <f>VLOOKUP(B20,FLIGHTS!$J$2:$K$39,2,FALSE)</f>
      </c>
      <c r="D20" s="8"/>
      <c r="E20" s="41" t="str">
        <f>IF(ISNA(VLOOKUP($C20,'Day-1'!$H$5:$L$40,5,FALSE)),0,VLOOKUP($C20,'Day-1'!$H$5:$L$40,5,FALSE))</f>
        <v> </v>
      </c>
      <c r="F20" s="41">
        <f>IF(ISNA(VLOOKUP($C20,'Day-2'!$H$5:$L$40,5,FALSE)),0,VLOOKUP($C20,'Day-2'!$H$5:$L$40,5,FALSE))</f>
        <v>0</v>
      </c>
      <c r="G20" s="41">
        <f>IF(ISNA(VLOOKUP($C20,'Day-3'!$H$5:$L$40,5,FALSE)),0,VLOOKUP($C20,'Day-3'!$H$5:$L$40,5,FALSE))</f>
        <v>0</v>
      </c>
      <c r="H20" s="32"/>
      <c r="I20" s="45">
        <f t="shared" si="4"/>
      </c>
      <c r="J20" s="35" t="e">
        <f t="shared" si="5"/>
        <v>#VALUE!</v>
      </c>
      <c r="K20" s="8" t="e">
        <f>IF(VLOOKUP(C20,'Day-1'!$H$5:$M$40,6,FALSE)&gt;O$3," ",VLOOKUP(C20,'Day-1'!$H$5:$M$40,6,FALSE))</f>
        <v>#N/A</v>
      </c>
      <c r="L20" s="8">
        <f t="shared" si="6"/>
        <v>1</v>
      </c>
      <c r="M20" s="8" t="e">
        <f>IF(VLOOKUP(C20,'Day-2'!$H$5:$M$40,6,FALSE)&gt;O$3," ",VLOOKUP(C20,'Day-2'!$H$5:$M$40,6,FALSE))</f>
        <v>#N/A</v>
      </c>
      <c r="N20" s="8">
        <f t="shared" si="7"/>
        <v>1</v>
      </c>
      <c r="O20" s="8" t="e">
        <f>IF(VLOOKUP(C20,'Day-3'!$H$5:$M$40,6,FALSE)&gt;O$3," ",VLOOKUP(C20,'Day-3'!$H$5:$M$40,6,FALSE))</f>
        <v>#N/A</v>
      </c>
      <c r="P20" s="8">
        <f t="shared" si="0"/>
      </c>
      <c r="Q20" s="8" t="str">
        <f t="shared" si="8"/>
        <v> </v>
      </c>
      <c r="S20">
        <f>IF(C20=0," ",IF(COUNTIF($Q$6:$Q$41,$Q20)&gt;1,MAX($S$5:$S19)+0.01,0))</f>
        <v>0.14</v>
      </c>
      <c r="T20">
        <f t="shared" si="1"/>
      </c>
      <c r="U20">
        <f t="shared" si="2"/>
      </c>
      <c r="V20">
        <f t="shared" si="9"/>
      </c>
    </row>
    <row r="21" spans="1:22" ht="15">
      <c r="A21">
        <f t="shared" si="3"/>
      </c>
      <c r="B21" s="8">
        <v>136</v>
      </c>
      <c r="C21" s="8">
        <f>VLOOKUP(B21,FLIGHTS!$J$2:$K$39,2,FALSE)</f>
      </c>
      <c r="D21" s="8"/>
      <c r="E21" s="41" t="str">
        <f>IF(ISNA(VLOOKUP($C21,'Day-1'!$H$5:$L$40,5,FALSE)),0,VLOOKUP($C21,'Day-1'!$H$5:$L$40,5,FALSE))</f>
        <v> </v>
      </c>
      <c r="F21" s="41">
        <f>IF(ISNA(VLOOKUP($C21,'Day-2'!$H$5:$L$40,5,FALSE)),0,VLOOKUP($C21,'Day-2'!$H$5:$L$40,5,FALSE))</f>
        <v>0</v>
      </c>
      <c r="G21" s="41">
        <f>IF(ISNA(VLOOKUP($C21,'Day-3'!$H$5:$L$40,5,FALSE)),0,VLOOKUP($C21,'Day-3'!$H$5:$L$40,5,FALSE))</f>
        <v>0</v>
      </c>
      <c r="H21" s="32"/>
      <c r="I21" s="45">
        <f t="shared" si="4"/>
      </c>
      <c r="J21" s="35" t="e">
        <f t="shared" si="5"/>
        <v>#VALUE!</v>
      </c>
      <c r="K21" s="8" t="e">
        <f>IF(VLOOKUP(C21,'Day-1'!$H$5:$M$40,6,FALSE)&gt;O$3," ",VLOOKUP(C21,'Day-1'!$H$5:$M$40,6,FALSE))</f>
        <v>#N/A</v>
      </c>
      <c r="L21" s="8">
        <f t="shared" si="6"/>
        <v>1</v>
      </c>
      <c r="M21" s="8" t="e">
        <f>IF(VLOOKUP(C21,'Day-2'!$H$5:$M$40,6,FALSE)&gt;O$3," ",VLOOKUP(C21,'Day-2'!$H$5:$M$40,6,FALSE))</f>
        <v>#N/A</v>
      </c>
      <c r="N21" s="8">
        <f t="shared" si="7"/>
        <v>1</v>
      </c>
      <c r="O21" s="8" t="e">
        <f>IF(VLOOKUP(C21,'Day-3'!$H$5:$M$40,6,FALSE)&gt;O$3," ",VLOOKUP(C21,'Day-3'!$H$5:$M$40,6,FALSE))</f>
        <v>#N/A</v>
      </c>
      <c r="P21" s="8">
        <f t="shared" si="0"/>
      </c>
      <c r="Q21" s="8" t="str">
        <f t="shared" si="8"/>
        <v> </v>
      </c>
      <c r="S21">
        <f>IF(C21=0," ",IF(COUNTIF($Q$6:$Q$41,$Q21)&gt;1,MAX($S$5:$S20)+0.01,0))</f>
        <v>0.15</v>
      </c>
      <c r="T21">
        <f t="shared" si="1"/>
      </c>
      <c r="U21">
        <f t="shared" si="2"/>
      </c>
      <c r="V21">
        <f t="shared" si="9"/>
      </c>
    </row>
    <row r="22" spans="1:22" ht="15">
      <c r="A22">
        <f t="shared" si="3"/>
      </c>
      <c r="B22" s="8">
        <v>137</v>
      </c>
      <c r="C22" s="8">
        <f>VLOOKUP(B22,FLIGHTS!$J$2:$K$39,2,FALSE)</f>
      </c>
      <c r="D22" s="8"/>
      <c r="E22" s="41" t="str">
        <f>IF(ISNA(VLOOKUP($C22,'Day-1'!$H$5:$L$40,5,FALSE)),0,VLOOKUP($C22,'Day-1'!$H$5:$L$40,5,FALSE))</f>
        <v> </v>
      </c>
      <c r="F22" s="41">
        <f>IF(ISNA(VLOOKUP($C22,'Day-2'!$H$5:$L$40,5,FALSE)),0,VLOOKUP($C22,'Day-2'!$H$5:$L$40,5,FALSE))</f>
        <v>0</v>
      </c>
      <c r="G22" s="41">
        <f>IF(ISNA(VLOOKUP($C22,'Day-3'!$H$5:$L$40,5,FALSE)),0,VLOOKUP($C22,'Day-3'!$H$5:$L$40,5,FALSE))</f>
        <v>0</v>
      </c>
      <c r="H22" s="32"/>
      <c r="I22" s="45">
        <f t="shared" si="4"/>
      </c>
      <c r="J22" s="35" t="e">
        <f t="shared" si="5"/>
        <v>#VALUE!</v>
      </c>
      <c r="K22" s="8" t="e">
        <f>IF(VLOOKUP(C22,'Day-1'!$H$5:$M$40,6,FALSE)&gt;O$3," ",VLOOKUP(C22,'Day-1'!$H$5:$M$40,6,FALSE))</f>
        <v>#N/A</v>
      </c>
      <c r="L22" s="8">
        <f t="shared" si="6"/>
        <v>1</v>
      </c>
      <c r="M22" s="8" t="e">
        <f>IF(VLOOKUP(C22,'Day-2'!$H$5:$M$40,6,FALSE)&gt;O$3," ",VLOOKUP(C22,'Day-2'!$H$5:$M$40,6,FALSE))</f>
        <v>#N/A</v>
      </c>
      <c r="N22" s="8">
        <f t="shared" si="7"/>
        <v>1</v>
      </c>
      <c r="O22" s="8" t="e">
        <f>IF(VLOOKUP(C22,'Day-3'!$H$5:$M$40,6,FALSE)&gt;O$3," ",VLOOKUP(C22,'Day-3'!$H$5:$M$40,6,FALSE))</f>
        <v>#N/A</v>
      </c>
      <c r="P22" s="8">
        <f t="shared" si="0"/>
      </c>
      <c r="Q22" s="8" t="str">
        <f t="shared" si="8"/>
        <v> </v>
      </c>
      <c r="S22">
        <f>IF(C22=0," ",IF(COUNTIF($Q$6:$Q$41,$Q22)&gt;1,MAX($S$5:$S21)+0.01,0))</f>
        <v>0.16</v>
      </c>
      <c r="T22">
        <f t="shared" si="1"/>
      </c>
      <c r="U22">
        <f t="shared" si="2"/>
      </c>
      <c r="V22">
        <f t="shared" si="9"/>
      </c>
    </row>
    <row r="23" spans="1:22" ht="15">
      <c r="A23">
        <f t="shared" si="3"/>
      </c>
      <c r="B23" s="8">
        <v>138</v>
      </c>
      <c r="C23" s="8">
        <f>VLOOKUP(B23,FLIGHTS!$J$2:$K$39,2,FALSE)</f>
      </c>
      <c r="D23" s="8"/>
      <c r="E23" s="41" t="str">
        <f>IF(ISNA(VLOOKUP($C23,'Day-1'!$H$5:$L$40,5,FALSE)),0,VLOOKUP($C23,'Day-1'!$H$5:$L$40,5,FALSE))</f>
        <v> </v>
      </c>
      <c r="F23" s="41">
        <f>IF(ISNA(VLOOKUP($C23,'Day-2'!$H$5:$L$40,5,FALSE)),0,VLOOKUP($C23,'Day-2'!$H$5:$L$40,5,FALSE))</f>
        <v>0</v>
      </c>
      <c r="G23" s="41">
        <f>IF(ISNA(VLOOKUP($C23,'Day-3'!$H$5:$L$40,5,FALSE)),0,VLOOKUP($C23,'Day-3'!$H$5:$L$40,5,FALSE))</f>
        <v>0</v>
      </c>
      <c r="H23" s="32"/>
      <c r="I23" s="45">
        <f t="shared" si="4"/>
      </c>
      <c r="J23" s="35" t="e">
        <f t="shared" si="5"/>
        <v>#VALUE!</v>
      </c>
      <c r="K23" s="8" t="e">
        <f>IF(VLOOKUP(C23,'Day-1'!$H$5:$M$40,6,FALSE)&gt;O$3," ",VLOOKUP(C23,'Day-1'!$H$5:$M$40,6,FALSE))</f>
        <v>#N/A</v>
      </c>
      <c r="L23" s="8">
        <f t="shared" si="6"/>
        <v>1</v>
      </c>
      <c r="M23" s="8" t="e">
        <f>IF(VLOOKUP(C23,'Day-2'!$H$5:$M$40,6,FALSE)&gt;O$3," ",VLOOKUP(C23,'Day-2'!$H$5:$M$40,6,FALSE))</f>
        <v>#N/A</v>
      </c>
      <c r="N23" s="8">
        <f t="shared" si="7"/>
        <v>1</v>
      </c>
      <c r="O23" s="8" t="e">
        <f>IF(VLOOKUP(C23,'Day-3'!$H$5:$M$40,6,FALSE)&gt;O$3," ",VLOOKUP(C23,'Day-3'!$H$5:$M$40,6,FALSE))</f>
        <v>#N/A</v>
      </c>
      <c r="P23" s="8">
        <f t="shared" si="0"/>
      </c>
      <c r="Q23" s="8" t="str">
        <f t="shared" si="8"/>
        <v> </v>
      </c>
      <c r="S23">
        <f>IF(C23=0," ",IF(COUNTIF($Q$6:$Q$41,$Q23)&gt;1,MAX($S$5:$S22)+0.01,0))</f>
        <v>0.17</v>
      </c>
      <c r="T23">
        <f t="shared" si="1"/>
      </c>
      <c r="U23">
        <f t="shared" si="2"/>
      </c>
      <c r="V23">
        <f t="shared" si="9"/>
      </c>
    </row>
    <row r="24" spans="1:22" ht="15">
      <c r="A24">
        <f t="shared" si="3"/>
      </c>
      <c r="B24" s="8">
        <v>139</v>
      </c>
      <c r="C24" s="8">
        <f>VLOOKUP(B24,FLIGHTS!$J$2:$K$39,2,FALSE)</f>
      </c>
      <c r="D24" s="8"/>
      <c r="E24" s="41" t="str">
        <f>IF(ISNA(VLOOKUP($C24,'Day-1'!$H$5:$L$40,5,FALSE)),0,VLOOKUP($C24,'Day-1'!$H$5:$L$40,5,FALSE))</f>
        <v> </v>
      </c>
      <c r="F24" s="41">
        <f>IF(ISNA(VLOOKUP($C24,'Day-2'!$H$5:$L$40,5,FALSE)),0,VLOOKUP($C24,'Day-2'!$H$5:$L$40,5,FALSE))</f>
        <v>0</v>
      </c>
      <c r="G24" s="41">
        <f>IF(ISNA(VLOOKUP($C24,'Day-3'!$H$5:$L$40,5,FALSE)),0,VLOOKUP($C24,'Day-3'!$H$5:$L$40,5,FALSE))</f>
        <v>0</v>
      </c>
      <c r="H24" s="32"/>
      <c r="I24" s="45">
        <f t="shared" si="4"/>
      </c>
      <c r="J24" s="35" t="e">
        <f t="shared" si="5"/>
        <v>#VALUE!</v>
      </c>
      <c r="K24" s="8" t="e">
        <f>IF(VLOOKUP(C24,'Day-1'!$H$5:$M$40,6,FALSE)&gt;O$3," ",VLOOKUP(C24,'Day-1'!$H$5:$M$40,6,FALSE))</f>
        <v>#N/A</v>
      </c>
      <c r="L24" s="8">
        <f t="shared" si="6"/>
        <v>1</v>
      </c>
      <c r="M24" s="8" t="e">
        <f>IF(VLOOKUP(C24,'Day-2'!$H$5:$M$40,6,FALSE)&gt;O$3," ",VLOOKUP(C24,'Day-2'!$H$5:$M$40,6,FALSE))</f>
        <v>#N/A</v>
      </c>
      <c r="N24" s="8">
        <f t="shared" si="7"/>
        <v>1</v>
      </c>
      <c r="O24" s="8" t="e">
        <f>IF(VLOOKUP(C24,'Day-3'!$H$5:$M$40,6,FALSE)&gt;O$3," ",VLOOKUP(C24,'Day-3'!$H$5:$M$40,6,FALSE))</f>
        <v>#N/A</v>
      </c>
      <c r="P24" s="8">
        <f t="shared" si="0"/>
      </c>
      <c r="Q24" s="8" t="str">
        <f t="shared" si="8"/>
        <v> </v>
      </c>
      <c r="S24">
        <f>IF(C24=0," ",IF(COUNTIF($Q$6:$Q$41,$Q24)&gt;1,MAX($S$5:$S23)+0.01,0))</f>
        <v>0.18</v>
      </c>
      <c r="T24">
        <f t="shared" si="1"/>
      </c>
      <c r="U24">
        <f t="shared" si="2"/>
      </c>
      <c r="V24">
        <f t="shared" si="9"/>
      </c>
    </row>
    <row r="25" spans="1:22" ht="15">
      <c r="A25">
        <f t="shared" si="3"/>
      </c>
      <c r="B25" s="8">
        <v>140</v>
      </c>
      <c r="C25" s="8">
        <f>VLOOKUP(B25,FLIGHTS!$J$2:$K$39,2,FALSE)</f>
      </c>
      <c r="D25" s="8"/>
      <c r="E25" s="41" t="str">
        <f>IF(ISNA(VLOOKUP($C25,'Day-1'!$H$5:$L$40,5,FALSE)),0,VLOOKUP($C25,'Day-1'!$H$5:$L$40,5,FALSE))</f>
        <v> </v>
      </c>
      <c r="F25" s="41">
        <f>IF(ISNA(VLOOKUP($C25,'Day-2'!$H$5:$L$40,5,FALSE)),0,VLOOKUP($C25,'Day-2'!$H$5:$L$40,5,FALSE))</f>
        <v>0</v>
      </c>
      <c r="G25" s="41">
        <f>IF(ISNA(VLOOKUP($C25,'Day-3'!$H$5:$L$40,5,FALSE)),0,VLOOKUP($C25,'Day-3'!$H$5:$L$40,5,FALSE))</f>
        <v>0</v>
      </c>
      <c r="H25" s="32"/>
      <c r="I25" s="45">
        <f t="shared" si="4"/>
      </c>
      <c r="J25" s="35" t="e">
        <f t="shared" si="5"/>
        <v>#VALUE!</v>
      </c>
      <c r="K25" s="8" t="e">
        <f>IF(VLOOKUP(C25,'Day-1'!$H$5:$M$40,6,FALSE)&gt;O$3," ",VLOOKUP(C25,'Day-1'!$H$5:$M$40,6,FALSE))</f>
        <v>#N/A</v>
      </c>
      <c r="L25" s="8">
        <f t="shared" si="6"/>
        <v>1</v>
      </c>
      <c r="M25" s="8" t="e">
        <f>IF(VLOOKUP(C25,'Day-2'!$H$5:$M$40,6,FALSE)&gt;O$3," ",VLOOKUP(C25,'Day-2'!$H$5:$M$40,6,FALSE))</f>
        <v>#N/A</v>
      </c>
      <c r="N25" s="8">
        <f t="shared" si="7"/>
        <v>1</v>
      </c>
      <c r="O25" s="8" t="e">
        <f>IF(VLOOKUP(C25,'Day-3'!$H$5:$M$40,6,FALSE)&gt;O$3," ",VLOOKUP(C25,'Day-3'!$H$5:$M$40,6,FALSE))</f>
        <v>#N/A</v>
      </c>
      <c r="P25" s="8">
        <f t="shared" si="0"/>
      </c>
      <c r="Q25" s="8" t="str">
        <f t="shared" si="8"/>
        <v> </v>
      </c>
      <c r="S25">
        <f>IF(C25=0," ",IF(COUNTIF($Q$6:$Q$41,$Q25)&gt;1,MAX($S$5:$S24)+0.01,0))</f>
        <v>0.19</v>
      </c>
      <c r="T25">
        <f t="shared" si="1"/>
      </c>
      <c r="U25">
        <f t="shared" si="2"/>
      </c>
      <c r="V25">
        <f t="shared" si="9"/>
      </c>
    </row>
    <row r="26" spans="1:22" ht="15">
      <c r="A26">
        <f t="shared" si="3"/>
      </c>
      <c r="B26" s="8">
        <v>141</v>
      </c>
      <c r="C26" s="8">
        <f>VLOOKUP(B26,FLIGHTS!$J$2:$K$39,2,FALSE)</f>
      </c>
      <c r="D26" s="8"/>
      <c r="E26" s="41" t="str">
        <f>IF(ISNA(VLOOKUP($C26,'Day-1'!$H$5:$L$40,5,FALSE)),0,VLOOKUP($C26,'Day-1'!$H$5:$L$40,5,FALSE))</f>
        <v> </v>
      </c>
      <c r="F26" s="41">
        <f>IF(ISNA(VLOOKUP($C26,'Day-2'!$H$5:$L$40,5,FALSE)),0,VLOOKUP($C26,'Day-2'!$H$5:$L$40,5,FALSE))</f>
        <v>0</v>
      </c>
      <c r="G26" s="41">
        <f>IF(ISNA(VLOOKUP($C26,'Day-3'!$H$5:$L$40,5,FALSE)),0,VLOOKUP($C26,'Day-3'!$H$5:$L$40,5,FALSE))</f>
        <v>0</v>
      </c>
      <c r="H26" s="32"/>
      <c r="I26" s="45">
        <f t="shared" si="4"/>
      </c>
      <c r="J26" s="35" t="e">
        <f t="shared" si="5"/>
        <v>#VALUE!</v>
      </c>
      <c r="K26" s="8" t="e">
        <f>IF(VLOOKUP(C26,'Day-1'!$H$5:$M$40,6,FALSE)&gt;O$3," ",VLOOKUP(C26,'Day-1'!$H$5:$M$40,6,FALSE))</f>
        <v>#N/A</v>
      </c>
      <c r="L26" s="8">
        <f t="shared" si="6"/>
        <v>1</v>
      </c>
      <c r="M26" s="8" t="e">
        <f>IF(VLOOKUP(C26,'Day-2'!$H$5:$M$40,6,FALSE)&gt;O$3," ",VLOOKUP(C26,'Day-2'!$H$5:$M$40,6,FALSE))</f>
        <v>#N/A</v>
      </c>
      <c r="N26" s="8">
        <f t="shared" si="7"/>
        <v>1</v>
      </c>
      <c r="O26" s="8" t="e">
        <f>IF(VLOOKUP(C26,'Day-3'!$H$5:$M$40,6,FALSE)&gt;O$3," ",VLOOKUP(C26,'Day-3'!$H$5:$M$40,6,FALSE))</f>
        <v>#N/A</v>
      </c>
      <c r="P26" s="8">
        <f t="shared" si="0"/>
      </c>
      <c r="Q26" s="8" t="str">
        <f t="shared" si="8"/>
        <v> </v>
      </c>
      <c r="S26">
        <f>IF(C26=0," ",IF(COUNTIF($Q$6:$Q$41,$Q26)&gt;1,MAX($S$5:$S25)+0.01,0))</f>
        <v>0.2</v>
      </c>
      <c r="T26">
        <f t="shared" si="1"/>
      </c>
      <c r="U26">
        <f t="shared" si="2"/>
      </c>
      <c r="V26">
        <f t="shared" si="9"/>
      </c>
    </row>
    <row r="27" spans="1:22" ht="15">
      <c r="A27">
        <f t="shared" si="3"/>
      </c>
      <c r="B27" s="8">
        <v>142</v>
      </c>
      <c r="C27" s="8">
        <f>VLOOKUP(B27,FLIGHTS!$J$2:$K$39,2,FALSE)</f>
      </c>
      <c r="D27" s="8"/>
      <c r="E27" s="41" t="str">
        <f>IF(ISNA(VLOOKUP($C27,'Day-1'!$H$5:$L$40,5,FALSE)),0,VLOOKUP($C27,'Day-1'!$H$5:$L$40,5,FALSE))</f>
        <v> </v>
      </c>
      <c r="F27" s="41">
        <f>IF(ISNA(VLOOKUP($C27,'Day-2'!$H$5:$L$40,5,FALSE)),0,VLOOKUP($C27,'Day-2'!$H$5:$L$40,5,FALSE))</f>
        <v>0</v>
      </c>
      <c r="G27" s="41">
        <f>IF(ISNA(VLOOKUP($C27,'Day-3'!$H$5:$L$40,5,FALSE)),0,VLOOKUP($C27,'Day-3'!$H$5:$L$40,5,FALSE))</f>
        <v>0</v>
      </c>
      <c r="H27" s="32"/>
      <c r="I27" s="45">
        <f t="shared" si="4"/>
      </c>
      <c r="J27" s="35" t="e">
        <f t="shared" si="5"/>
        <v>#VALUE!</v>
      </c>
      <c r="K27" s="8" t="e">
        <f>IF(VLOOKUP(C27,'Day-1'!$H$5:$M$40,6,FALSE)&gt;O$3," ",VLOOKUP(C27,'Day-1'!$H$5:$M$40,6,FALSE))</f>
        <v>#N/A</v>
      </c>
      <c r="L27" s="8">
        <f t="shared" si="6"/>
        <v>1</v>
      </c>
      <c r="M27" s="8" t="e">
        <f>IF(VLOOKUP(C27,'Day-2'!$H$5:$M$40,6,FALSE)&gt;O$3," ",VLOOKUP(C27,'Day-2'!$H$5:$M$40,6,FALSE))</f>
        <v>#N/A</v>
      </c>
      <c r="N27" s="8">
        <f t="shared" si="7"/>
        <v>1</v>
      </c>
      <c r="O27" s="8" t="e">
        <f>IF(VLOOKUP(C27,'Day-3'!$H$5:$M$40,6,FALSE)&gt;O$3," ",VLOOKUP(C27,'Day-3'!$H$5:$M$40,6,FALSE))</f>
        <v>#N/A</v>
      </c>
      <c r="P27" s="8">
        <f t="shared" si="0"/>
      </c>
      <c r="Q27" s="8" t="str">
        <f t="shared" si="8"/>
        <v> </v>
      </c>
      <c r="S27">
        <f>IF(C27=0," ",IF(COUNTIF($Q$6:$Q$41,$Q27)&gt;1,MAX($S$5:$S26)+0.01,0))</f>
        <v>0.21</v>
      </c>
      <c r="T27">
        <f t="shared" si="1"/>
      </c>
      <c r="U27">
        <f t="shared" si="2"/>
      </c>
      <c r="V27">
        <f t="shared" si="9"/>
      </c>
    </row>
    <row r="28" spans="1:22" ht="15">
      <c r="A28">
        <f t="shared" si="3"/>
      </c>
      <c r="B28" s="8">
        <v>143</v>
      </c>
      <c r="C28" s="8">
        <f>VLOOKUP(B28,FLIGHTS!$J$2:$K$39,2,FALSE)</f>
      </c>
      <c r="D28" s="8"/>
      <c r="E28" s="41" t="str">
        <f>IF(ISNA(VLOOKUP($C28,'Day-1'!$H$5:$L$40,5,FALSE)),0,VLOOKUP($C28,'Day-1'!$H$5:$L$40,5,FALSE))</f>
        <v> </v>
      </c>
      <c r="F28" s="41">
        <f>IF(ISNA(VLOOKUP($C28,'Day-2'!$H$5:$L$40,5,FALSE)),0,VLOOKUP($C28,'Day-2'!$H$5:$L$40,5,FALSE))</f>
        <v>0</v>
      </c>
      <c r="G28" s="41">
        <f>IF(ISNA(VLOOKUP($C28,'Day-3'!$H$5:$L$40,5,FALSE)),0,VLOOKUP($C28,'Day-3'!$H$5:$L$40,5,FALSE))</f>
        <v>0</v>
      </c>
      <c r="H28" s="32"/>
      <c r="I28" s="45">
        <f t="shared" si="4"/>
      </c>
      <c r="J28" s="35" t="e">
        <f t="shared" si="5"/>
        <v>#VALUE!</v>
      </c>
      <c r="K28" s="8" t="e">
        <f>IF(VLOOKUP(C28,'Day-1'!$H$5:$M$40,6,FALSE)&gt;O$3," ",VLOOKUP(C28,'Day-1'!$H$5:$M$40,6,FALSE))</f>
        <v>#N/A</v>
      </c>
      <c r="L28" s="8">
        <f t="shared" si="6"/>
        <v>1</v>
      </c>
      <c r="M28" s="8" t="e">
        <f>IF(VLOOKUP(C28,'Day-2'!$H$5:$M$40,6,FALSE)&gt;O$3," ",VLOOKUP(C28,'Day-2'!$H$5:$M$40,6,FALSE))</f>
        <v>#N/A</v>
      </c>
      <c r="N28" s="8">
        <f t="shared" si="7"/>
        <v>1</v>
      </c>
      <c r="O28" s="8" t="e">
        <f>IF(VLOOKUP(C28,'Day-3'!$H$5:$M$40,6,FALSE)&gt;O$3," ",VLOOKUP(C28,'Day-3'!$H$5:$M$40,6,FALSE))</f>
        <v>#N/A</v>
      </c>
      <c r="P28" s="8">
        <f t="shared" si="0"/>
      </c>
      <c r="Q28" s="8" t="str">
        <f t="shared" si="8"/>
        <v> </v>
      </c>
      <c r="S28">
        <f>IF(C28=0," ",IF(COUNTIF($Q$6:$Q$41,$Q28)&gt;1,MAX($S$5:$S27)+0.01,0))</f>
        <v>0.22</v>
      </c>
      <c r="T28">
        <f t="shared" si="1"/>
      </c>
      <c r="U28">
        <f t="shared" si="2"/>
      </c>
      <c r="V28">
        <f t="shared" si="9"/>
      </c>
    </row>
    <row r="29" spans="1:22" ht="15">
      <c r="A29">
        <f t="shared" si="3"/>
      </c>
      <c r="B29" s="8">
        <v>144</v>
      </c>
      <c r="C29" s="8">
        <f>VLOOKUP(B29,FLIGHTS!$J$2:$K$39,2,FALSE)</f>
      </c>
      <c r="D29" s="8"/>
      <c r="E29" s="41" t="str">
        <f>IF(ISNA(VLOOKUP($C29,'Day-1'!$H$5:$L$40,5,FALSE)),0,VLOOKUP($C29,'Day-1'!$H$5:$L$40,5,FALSE))</f>
        <v> </v>
      </c>
      <c r="F29" s="41">
        <f>IF(ISNA(VLOOKUP($C29,'Day-2'!$H$5:$L$40,5,FALSE)),0,VLOOKUP($C29,'Day-2'!$H$5:$L$40,5,FALSE))</f>
        <v>0</v>
      </c>
      <c r="G29" s="41">
        <f>IF(ISNA(VLOOKUP($C29,'Day-3'!$H$5:$L$40,5,FALSE)),0,VLOOKUP($C29,'Day-3'!$H$5:$L$40,5,FALSE))</f>
        <v>0</v>
      </c>
      <c r="H29" s="32"/>
      <c r="I29" s="45">
        <f t="shared" si="4"/>
      </c>
      <c r="J29" s="35" t="e">
        <f t="shared" si="5"/>
        <v>#VALUE!</v>
      </c>
      <c r="K29" s="8" t="e">
        <f>IF(VLOOKUP(C29,'Day-1'!$H$5:$M$40,6,FALSE)&gt;O$3," ",VLOOKUP(C29,'Day-1'!$H$5:$M$40,6,FALSE))</f>
        <v>#N/A</v>
      </c>
      <c r="L29" s="8">
        <f t="shared" si="6"/>
        <v>1</v>
      </c>
      <c r="M29" s="8" t="e">
        <f>IF(VLOOKUP(C29,'Day-2'!$H$5:$M$40,6,FALSE)&gt;O$3," ",VLOOKUP(C29,'Day-2'!$H$5:$M$40,6,FALSE))</f>
        <v>#N/A</v>
      </c>
      <c r="N29" s="8">
        <f t="shared" si="7"/>
        <v>1</v>
      </c>
      <c r="O29" s="8" t="e">
        <f>IF(VLOOKUP(C29,'Day-3'!$H$5:$M$40,6,FALSE)&gt;O$3," ",VLOOKUP(C29,'Day-3'!$H$5:$M$40,6,FALSE))</f>
        <v>#N/A</v>
      </c>
      <c r="P29" s="8">
        <f t="shared" si="0"/>
      </c>
      <c r="Q29" s="8" t="str">
        <f t="shared" si="8"/>
        <v> </v>
      </c>
      <c r="S29">
        <f>IF(C29=0," ",IF(COUNTIF($Q$6:$Q$41,$Q29)&gt;1,MAX($S$5:$S28)+0.01,0))</f>
        <v>0.23</v>
      </c>
      <c r="T29">
        <f t="shared" si="1"/>
      </c>
      <c r="U29">
        <f t="shared" si="2"/>
      </c>
      <c r="V29">
        <f t="shared" si="9"/>
      </c>
    </row>
    <row r="30" spans="1:22" ht="15">
      <c r="A30">
        <f t="shared" si="3"/>
      </c>
      <c r="B30" s="8">
        <v>145</v>
      </c>
      <c r="C30" s="8">
        <f>VLOOKUP(B30,FLIGHTS!$J$2:$K$39,2,FALSE)</f>
      </c>
      <c r="D30" s="8"/>
      <c r="E30" s="41" t="str">
        <f>IF(ISNA(VLOOKUP($C30,'Day-1'!$H$5:$L$40,5,FALSE)),0,VLOOKUP($C30,'Day-1'!$H$5:$L$40,5,FALSE))</f>
        <v> </v>
      </c>
      <c r="F30" s="41">
        <f>IF(ISNA(VLOOKUP($C30,'Day-2'!$H$5:$L$40,5,FALSE)),0,VLOOKUP($C30,'Day-2'!$H$5:$L$40,5,FALSE))</f>
        <v>0</v>
      </c>
      <c r="G30" s="41">
        <f>IF(ISNA(VLOOKUP($C30,'Day-3'!$H$5:$L$40,5,FALSE)),0,VLOOKUP($C30,'Day-3'!$H$5:$L$40,5,FALSE))</f>
        <v>0</v>
      </c>
      <c r="H30" s="32"/>
      <c r="I30" s="45">
        <f t="shared" si="4"/>
      </c>
      <c r="J30" s="35" t="e">
        <f t="shared" si="5"/>
        <v>#VALUE!</v>
      </c>
      <c r="K30" s="8" t="e">
        <f>IF(VLOOKUP(C30,'Day-1'!$H$5:$M$40,6,FALSE)&gt;O$3," ",VLOOKUP(C30,'Day-1'!$H$5:$M$40,6,FALSE))</f>
        <v>#N/A</v>
      </c>
      <c r="L30" s="8">
        <f t="shared" si="6"/>
        <v>1</v>
      </c>
      <c r="M30" s="8" t="e">
        <f>IF(VLOOKUP(C30,'Day-2'!$H$5:$M$40,6,FALSE)&gt;O$3," ",VLOOKUP(C30,'Day-2'!$H$5:$M$40,6,FALSE))</f>
        <v>#N/A</v>
      </c>
      <c r="N30" s="8">
        <f t="shared" si="7"/>
        <v>1</v>
      </c>
      <c r="O30" s="8" t="e">
        <f>IF(VLOOKUP(C30,'Day-3'!$H$5:$M$40,6,FALSE)&gt;O$3," ",VLOOKUP(C30,'Day-3'!$H$5:$M$40,6,FALSE))</f>
        <v>#N/A</v>
      </c>
      <c r="P30" s="8">
        <f t="shared" si="0"/>
      </c>
      <c r="Q30" s="8" t="str">
        <f t="shared" si="8"/>
        <v> </v>
      </c>
      <c r="S30">
        <f>IF(C30=0," ",IF(COUNTIF($Q$6:$Q$41,$Q30)&gt;1,MAX($S$5:$S29)+0.01,0))</f>
        <v>0.24</v>
      </c>
      <c r="T30">
        <f t="shared" si="1"/>
      </c>
      <c r="U30">
        <f t="shared" si="2"/>
      </c>
      <c r="V30">
        <f t="shared" si="9"/>
      </c>
    </row>
    <row r="31" spans="1:22" ht="15">
      <c r="A31">
        <f t="shared" si="3"/>
      </c>
      <c r="B31" s="8">
        <v>146</v>
      </c>
      <c r="C31" s="8">
        <f>VLOOKUP(B31,FLIGHTS!$J$2:$K$39,2,FALSE)</f>
      </c>
      <c r="D31" s="8"/>
      <c r="E31" s="41" t="str">
        <f>IF(ISNA(VLOOKUP($C31,'Day-1'!$H$5:$L$40,5,FALSE)),0,VLOOKUP($C31,'Day-1'!$H$5:$L$40,5,FALSE))</f>
        <v> </v>
      </c>
      <c r="F31" s="41">
        <f>IF(ISNA(VLOOKUP($C31,'Day-2'!$H$5:$L$40,5,FALSE)),0,VLOOKUP($C31,'Day-2'!$H$5:$L$40,5,FALSE))</f>
        <v>0</v>
      </c>
      <c r="G31" s="41">
        <f>IF(ISNA(VLOOKUP($C31,'Day-3'!$H$5:$L$40,5,FALSE)),0,VLOOKUP($C31,'Day-3'!$H$5:$L$40,5,FALSE))</f>
        <v>0</v>
      </c>
      <c r="H31" s="32"/>
      <c r="I31" s="45">
        <f t="shared" si="4"/>
      </c>
      <c r="J31" s="35" t="e">
        <f t="shared" si="5"/>
        <v>#VALUE!</v>
      </c>
      <c r="K31" s="8" t="e">
        <f>IF(VLOOKUP(C31,'Day-1'!$H$5:$M$40,6,FALSE)&gt;O$3," ",VLOOKUP(C31,'Day-1'!$H$5:$M$40,6,FALSE))</f>
        <v>#N/A</v>
      </c>
      <c r="L31" s="8">
        <f t="shared" si="6"/>
        <v>1</v>
      </c>
      <c r="M31" s="8" t="e">
        <f>IF(VLOOKUP(C31,'Day-2'!$H$5:$M$40,6,FALSE)&gt;O$3," ",VLOOKUP(C31,'Day-2'!$H$5:$M$40,6,FALSE))</f>
        <v>#N/A</v>
      </c>
      <c r="N31" s="8">
        <f t="shared" si="7"/>
        <v>1</v>
      </c>
      <c r="O31" s="8" t="e">
        <f>IF(VLOOKUP(C31,'Day-3'!$H$5:$M$40,6,FALSE)&gt;O$3," ",VLOOKUP(C31,'Day-3'!$H$5:$M$40,6,FALSE))</f>
        <v>#N/A</v>
      </c>
      <c r="P31" s="8">
        <f t="shared" si="0"/>
      </c>
      <c r="Q31" s="8" t="str">
        <f t="shared" si="8"/>
        <v> </v>
      </c>
      <c r="S31">
        <f>IF(C31=0," ",IF(COUNTIF($Q$6:$Q$41,$Q31)&gt;1,MAX($S$5:$S30)+0.01,0))</f>
        <v>0.25</v>
      </c>
      <c r="T31">
        <f t="shared" si="1"/>
      </c>
      <c r="U31">
        <f t="shared" si="2"/>
      </c>
      <c r="V31">
        <f t="shared" si="9"/>
      </c>
    </row>
    <row r="32" spans="1:22" ht="15">
      <c r="A32">
        <f t="shared" si="3"/>
      </c>
      <c r="B32" s="8">
        <v>147</v>
      </c>
      <c r="C32" s="8">
        <f>VLOOKUP(B32,FLIGHTS!$J$2:$K$39,2,FALSE)</f>
      </c>
      <c r="D32" s="8"/>
      <c r="E32" s="41" t="str">
        <f>IF(ISNA(VLOOKUP($C32,'Day-1'!$H$5:$L$40,5,FALSE)),0,VLOOKUP($C32,'Day-1'!$H$5:$L$40,5,FALSE))</f>
        <v> </v>
      </c>
      <c r="F32" s="41">
        <f>IF(ISNA(VLOOKUP($C32,'Day-2'!$H$5:$L$40,5,FALSE)),0,VLOOKUP($C32,'Day-2'!$H$5:$L$40,5,FALSE))</f>
        <v>0</v>
      </c>
      <c r="G32" s="41">
        <f>IF(ISNA(VLOOKUP($C32,'Day-3'!$H$5:$L$40,5,FALSE)),0,VLOOKUP($C32,'Day-3'!$H$5:$L$40,5,FALSE))</f>
        <v>0</v>
      </c>
      <c r="H32" s="32"/>
      <c r="I32" s="45">
        <f t="shared" si="4"/>
      </c>
      <c r="J32" s="35" t="e">
        <f t="shared" si="5"/>
        <v>#VALUE!</v>
      </c>
      <c r="K32" s="8" t="e">
        <f>IF(VLOOKUP(C32,'Day-1'!$H$5:$M$40,6,FALSE)&gt;O$3," ",VLOOKUP(C32,'Day-1'!$H$5:$M$40,6,FALSE))</f>
        <v>#N/A</v>
      </c>
      <c r="L32" s="8">
        <f t="shared" si="6"/>
        <v>1</v>
      </c>
      <c r="M32" s="8" t="e">
        <f>IF(VLOOKUP(C32,'Day-2'!$H$5:$M$40,6,FALSE)&gt;O$3," ",VLOOKUP(C32,'Day-2'!$H$5:$M$40,6,FALSE))</f>
        <v>#N/A</v>
      </c>
      <c r="N32" s="8">
        <f t="shared" si="7"/>
        <v>1</v>
      </c>
      <c r="O32" s="8" t="e">
        <f>IF(VLOOKUP(C32,'Day-3'!$H$5:$M$40,6,FALSE)&gt;O$3," ",VLOOKUP(C32,'Day-3'!$H$5:$M$40,6,FALSE))</f>
        <v>#N/A</v>
      </c>
      <c r="P32" s="8">
        <f t="shared" si="0"/>
      </c>
      <c r="Q32" s="8" t="str">
        <f t="shared" si="8"/>
        <v> </v>
      </c>
      <c r="S32">
        <f>IF(C32=0," ",IF(COUNTIF($Q$6:$Q$41,$Q32)&gt;1,MAX($S$5:$S31)+0.01,0))</f>
        <v>0.26</v>
      </c>
      <c r="T32">
        <f t="shared" si="1"/>
      </c>
      <c r="U32">
        <f t="shared" si="2"/>
      </c>
      <c r="V32">
        <f t="shared" si="9"/>
      </c>
    </row>
    <row r="33" spans="1:22" ht="15">
      <c r="A33">
        <f t="shared" si="3"/>
      </c>
      <c r="B33" s="8">
        <v>148</v>
      </c>
      <c r="C33" s="8">
        <f>VLOOKUP(B33,FLIGHTS!$J$2:$K$39,2,FALSE)</f>
      </c>
      <c r="D33" s="8"/>
      <c r="E33" s="41" t="str">
        <f>IF(ISNA(VLOOKUP($C33,'Day-1'!$H$5:$L$40,5,FALSE)),0,VLOOKUP($C33,'Day-1'!$H$5:$L$40,5,FALSE))</f>
        <v> </v>
      </c>
      <c r="F33" s="41">
        <f>IF(ISNA(VLOOKUP($C33,'Day-2'!$H$5:$L$40,5,FALSE)),0,VLOOKUP($C33,'Day-2'!$H$5:$L$40,5,FALSE))</f>
        <v>0</v>
      </c>
      <c r="G33" s="41">
        <f>IF(ISNA(VLOOKUP($C33,'Day-3'!$H$5:$L$40,5,FALSE)),0,VLOOKUP($C33,'Day-3'!$H$5:$L$40,5,FALSE))</f>
        <v>0</v>
      </c>
      <c r="H33" s="32"/>
      <c r="I33" s="45">
        <f t="shared" si="4"/>
      </c>
      <c r="J33" s="35" t="e">
        <f t="shared" si="5"/>
        <v>#VALUE!</v>
      </c>
      <c r="K33" s="8" t="e">
        <f>IF(VLOOKUP(C33,'Day-1'!$H$5:$M$40,6,FALSE)&gt;O$3," ",VLOOKUP(C33,'Day-1'!$H$5:$M$40,6,FALSE))</f>
        <v>#N/A</v>
      </c>
      <c r="L33" s="8">
        <f t="shared" si="6"/>
        <v>1</v>
      </c>
      <c r="M33" s="8" t="e">
        <f>IF(VLOOKUP(C33,'Day-2'!$H$5:$M$40,6,FALSE)&gt;O$3," ",VLOOKUP(C33,'Day-2'!$H$5:$M$40,6,FALSE))</f>
        <v>#N/A</v>
      </c>
      <c r="N33" s="8">
        <f t="shared" si="7"/>
        <v>1</v>
      </c>
      <c r="O33" s="8" t="e">
        <f>IF(VLOOKUP(C33,'Day-3'!$H$5:$M$40,6,FALSE)&gt;O$3," ",VLOOKUP(C33,'Day-3'!$H$5:$M$40,6,FALSE))</f>
        <v>#N/A</v>
      </c>
      <c r="P33" s="8">
        <f t="shared" si="0"/>
      </c>
      <c r="Q33" s="8" t="str">
        <f t="shared" si="8"/>
        <v> </v>
      </c>
      <c r="S33">
        <f>IF(C33=0," ",IF(COUNTIF($Q$6:$Q$41,$Q33)&gt;1,MAX($S$5:$S32)+0.01,0))</f>
        <v>0.27</v>
      </c>
      <c r="T33">
        <f t="shared" si="1"/>
      </c>
      <c r="U33">
        <f t="shared" si="2"/>
      </c>
      <c r="V33">
        <f t="shared" si="9"/>
      </c>
    </row>
    <row r="34" spans="1:22" ht="15">
      <c r="A34">
        <f t="shared" si="3"/>
      </c>
      <c r="B34" s="8">
        <v>149</v>
      </c>
      <c r="C34" s="8">
        <f>VLOOKUP(B34,FLIGHTS!$J$2:$K$39,2,FALSE)</f>
      </c>
      <c r="D34" s="8"/>
      <c r="E34" s="41" t="str">
        <f>IF(ISNA(VLOOKUP($C34,'Day-1'!$H$5:$L$40,5,FALSE)),0,VLOOKUP($C34,'Day-1'!$H$5:$L$40,5,FALSE))</f>
        <v> </v>
      </c>
      <c r="F34" s="41">
        <f>IF(ISNA(VLOOKUP($C34,'Day-2'!$H$5:$L$40,5,FALSE)),0,VLOOKUP($C34,'Day-2'!$H$5:$L$40,5,FALSE))</f>
        <v>0</v>
      </c>
      <c r="G34" s="41">
        <f>IF(ISNA(VLOOKUP($C34,'Day-3'!$H$5:$L$40,5,FALSE)),0,VLOOKUP($C34,'Day-3'!$H$5:$L$40,5,FALSE))</f>
        <v>0</v>
      </c>
      <c r="H34" s="32"/>
      <c r="I34" s="45">
        <f t="shared" si="4"/>
      </c>
      <c r="J34" s="35" t="e">
        <f t="shared" si="5"/>
        <v>#VALUE!</v>
      </c>
      <c r="K34" s="8" t="e">
        <f>IF(VLOOKUP(C34,'Day-1'!$H$5:$M$40,6,FALSE)&gt;O$3," ",VLOOKUP(C34,'Day-1'!$H$5:$M$40,6,FALSE))</f>
        <v>#N/A</v>
      </c>
      <c r="L34" s="8">
        <f t="shared" si="6"/>
        <v>1</v>
      </c>
      <c r="M34" s="8" t="e">
        <f>IF(VLOOKUP(C34,'Day-2'!$H$5:$M$40,6,FALSE)&gt;O$3," ",VLOOKUP(C34,'Day-2'!$H$5:$M$40,6,FALSE))</f>
        <v>#N/A</v>
      </c>
      <c r="N34" s="8">
        <f t="shared" si="7"/>
        <v>1</v>
      </c>
      <c r="O34" s="8" t="e">
        <f>IF(VLOOKUP(C34,'Day-3'!$H$5:$M$40,6,FALSE)&gt;O$3," ",VLOOKUP(C34,'Day-3'!$H$5:$M$40,6,FALSE))</f>
        <v>#N/A</v>
      </c>
      <c r="P34" s="8">
        <f t="shared" si="0"/>
      </c>
      <c r="Q34" s="8" t="str">
        <f t="shared" si="8"/>
        <v> </v>
      </c>
      <c r="S34">
        <f>IF(C34=0," ",IF(COUNTIF($Q$6:$Q$41,$Q34)&gt;1,MAX($S$5:$S33)+0.01,0))</f>
        <v>0.28</v>
      </c>
      <c r="T34">
        <f t="shared" si="1"/>
      </c>
      <c r="U34">
        <f t="shared" si="2"/>
      </c>
      <c r="V34">
        <f t="shared" si="9"/>
      </c>
    </row>
    <row r="35" spans="1:22" ht="15">
      <c r="A35">
        <f t="shared" si="3"/>
      </c>
      <c r="B35" s="8">
        <v>150</v>
      </c>
      <c r="C35" s="8">
        <f>VLOOKUP(B35,FLIGHTS!$J$2:$K$39,2,FALSE)</f>
      </c>
      <c r="D35" s="8"/>
      <c r="E35" s="41" t="str">
        <f>IF(ISNA(VLOOKUP($C35,'Day-1'!$H$5:$L$40,5,FALSE)),0,VLOOKUP($C35,'Day-1'!$H$5:$L$40,5,FALSE))</f>
        <v> </v>
      </c>
      <c r="F35" s="41">
        <f>IF(ISNA(VLOOKUP($C35,'Day-2'!$H$5:$L$40,5,FALSE)),0,VLOOKUP($C35,'Day-2'!$H$5:$L$40,5,FALSE))</f>
        <v>0</v>
      </c>
      <c r="G35" s="41">
        <f>IF(ISNA(VLOOKUP($C35,'Day-3'!$H$5:$L$40,5,FALSE)),0,VLOOKUP($C35,'Day-3'!$H$5:$L$40,5,FALSE))</f>
        <v>0</v>
      </c>
      <c r="H35" s="32"/>
      <c r="I35" s="45">
        <f t="shared" si="4"/>
      </c>
      <c r="J35" s="35" t="e">
        <f t="shared" si="5"/>
        <v>#VALUE!</v>
      </c>
      <c r="K35" s="8" t="e">
        <f>IF(VLOOKUP(C35,'Day-1'!$H$5:$M$40,6,FALSE)&gt;O$3," ",VLOOKUP(C35,'Day-1'!$H$5:$M$40,6,FALSE))</f>
        <v>#N/A</v>
      </c>
      <c r="L35" s="8">
        <f t="shared" si="6"/>
        <v>1</v>
      </c>
      <c r="M35" s="8" t="e">
        <f>IF(VLOOKUP(C35,'Day-2'!$H$5:$M$40,6,FALSE)&gt;O$3," ",VLOOKUP(C35,'Day-2'!$H$5:$M$40,6,FALSE))</f>
        <v>#N/A</v>
      </c>
      <c r="N35" s="8">
        <f t="shared" si="7"/>
        <v>1</v>
      </c>
      <c r="O35" s="8" t="e">
        <f>IF(VLOOKUP(C35,'Day-3'!$H$5:$M$40,6,FALSE)&gt;O$3," ",VLOOKUP(C35,'Day-3'!$H$5:$M$40,6,FALSE))</f>
        <v>#N/A</v>
      </c>
      <c r="P35" s="8">
        <f t="shared" si="0"/>
      </c>
      <c r="Q35" s="8" t="str">
        <f t="shared" si="8"/>
        <v> </v>
      </c>
      <c r="S35">
        <f>IF(C35=0," ",IF(COUNTIF($Q$6:$Q$41,$Q35)&gt;1,MAX($S$5:$S34)+0.01,0))</f>
        <v>0.29</v>
      </c>
      <c r="T35">
        <f t="shared" si="1"/>
      </c>
      <c r="U35">
        <f t="shared" si="2"/>
      </c>
      <c r="V35">
        <f t="shared" si="9"/>
      </c>
    </row>
    <row r="36" spans="1:22" ht="15">
      <c r="A36">
        <f t="shared" si="3"/>
      </c>
      <c r="B36" s="8">
        <v>151</v>
      </c>
      <c r="C36" s="8">
        <f>VLOOKUP(B36,FLIGHTS!$J$2:$K$39,2,FALSE)</f>
      </c>
      <c r="D36" s="8"/>
      <c r="E36" s="41" t="str">
        <f>IF(ISNA(VLOOKUP($C36,'Day-1'!$H$5:$L$40,5,FALSE)),0,VLOOKUP($C36,'Day-1'!$H$5:$L$40,5,FALSE))</f>
        <v> </v>
      </c>
      <c r="F36" s="41">
        <f>IF(ISNA(VLOOKUP($C36,'Day-2'!$H$5:$L$40,5,FALSE)),0,VLOOKUP($C36,'Day-2'!$H$5:$L$40,5,FALSE))</f>
        <v>0</v>
      </c>
      <c r="G36" s="41">
        <f>IF(ISNA(VLOOKUP($C36,'Day-3'!$H$5:$L$40,5,FALSE)),0,VLOOKUP($C36,'Day-3'!$H$5:$L$40,5,FALSE))</f>
        <v>0</v>
      </c>
      <c r="H36" s="32"/>
      <c r="I36" s="45">
        <f t="shared" si="4"/>
      </c>
      <c r="J36" s="35" t="e">
        <f t="shared" si="5"/>
        <v>#VALUE!</v>
      </c>
      <c r="K36" s="8" t="e">
        <f>IF(VLOOKUP(C36,'Day-1'!$H$5:$M$40,6,FALSE)&gt;O$3," ",VLOOKUP(C36,'Day-1'!$H$5:$M$40,6,FALSE))</f>
        <v>#N/A</v>
      </c>
      <c r="L36" s="8">
        <f t="shared" si="6"/>
        <v>1</v>
      </c>
      <c r="M36" s="8" t="e">
        <f>IF(VLOOKUP(C36,'Day-2'!$H$5:$M$40,6,FALSE)&gt;O$3," ",VLOOKUP(C36,'Day-2'!$H$5:$M$40,6,FALSE))</f>
        <v>#N/A</v>
      </c>
      <c r="N36" s="8">
        <f t="shared" si="7"/>
        <v>1</v>
      </c>
      <c r="O36" s="8" t="e">
        <f>IF(VLOOKUP(C36,'Day-3'!$H$5:$M$40,6,FALSE)&gt;O$3," ",VLOOKUP(C36,'Day-3'!$H$5:$M$40,6,FALSE))</f>
        <v>#N/A</v>
      </c>
      <c r="P36" s="8">
        <f t="shared" si="0"/>
      </c>
      <c r="Q36" s="8" t="str">
        <f t="shared" si="8"/>
        <v> </v>
      </c>
      <c r="S36">
        <f>IF(C36=0," ",IF(COUNTIF($Q$6:$Q$41,$Q36)&gt;1,MAX($S$5:$S35)+0.01,0))</f>
        <v>0.3</v>
      </c>
      <c r="T36">
        <f t="shared" si="1"/>
      </c>
      <c r="U36">
        <f t="shared" si="2"/>
      </c>
      <c r="V36">
        <f t="shared" si="9"/>
      </c>
    </row>
    <row r="37" spans="1:22" ht="15">
      <c r="A37">
        <f t="shared" si="3"/>
      </c>
      <c r="B37" s="8">
        <v>152</v>
      </c>
      <c r="C37" s="8">
        <f>VLOOKUP(B37,FLIGHTS!$J$2:$K$39,2,FALSE)</f>
      </c>
      <c r="D37" s="8"/>
      <c r="E37" s="41" t="str">
        <f>IF(ISNA(VLOOKUP($C37,'Day-1'!$H$5:$L$40,5,FALSE)),0,VLOOKUP($C37,'Day-1'!$H$5:$L$40,5,FALSE))</f>
        <v> </v>
      </c>
      <c r="F37" s="41">
        <f>IF(ISNA(VLOOKUP($C37,'Day-2'!$H$5:$L$40,5,FALSE)),0,VLOOKUP($C37,'Day-2'!$H$5:$L$40,5,FALSE))</f>
        <v>0</v>
      </c>
      <c r="G37" s="41">
        <f>IF(ISNA(VLOOKUP($C37,'Day-3'!$H$5:$L$40,5,FALSE)),0,VLOOKUP($C37,'Day-3'!$H$5:$L$40,5,FALSE))</f>
        <v>0</v>
      </c>
      <c r="H37" s="32"/>
      <c r="I37" s="45">
        <f t="shared" si="4"/>
      </c>
      <c r="J37" s="35" t="e">
        <f t="shared" si="5"/>
        <v>#VALUE!</v>
      </c>
      <c r="K37" s="8" t="e">
        <f>IF(VLOOKUP(C37,'Day-1'!$H$5:$M$40,6,FALSE)&gt;O$3," ",VLOOKUP(C37,'Day-1'!$H$5:$M$40,6,FALSE))</f>
        <v>#N/A</v>
      </c>
      <c r="L37" s="8">
        <f t="shared" si="6"/>
        <v>1</v>
      </c>
      <c r="M37" s="8" t="e">
        <f>IF(VLOOKUP(C37,'Day-2'!$H$5:$M$40,6,FALSE)&gt;O$3," ",VLOOKUP(C37,'Day-2'!$H$5:$M$40,6,FALSE))</f>
        <v>#N/A</v>
      </c>
      <c r="N37" s="8">
        <f t="shared" si="7"/>
        <v>1</v>
      </c>
      <c r="O37" s="8" t="e">
        <f>IF(VLOOKUP(C37,'Day-3'!$H$5:$M$40,6,FALSE)&gt;O$3," ",VLOOKUP(C37,'Day-3'!$H$5:$M$40,6,FALSE))</f>
        <v>#N/A</v>
      </c>
      <c r="P37" s="8">
        <f t="shared" si="0"/>
      </c>
      <c r="Q37" s="8" t="str">
        <f t="shared" si="8"/>
        <v> </v>
      </c>
      <c r="S37">
        <f>IF(C37=0," ",IF(COUNTIF($Q$6:$Q$41,$Q37)&gt;1,MAX($S$5:$S36)+0.01,0))</f>
        <v>0.31</v>
      </c>
      <c r="T37">
        <f t="shared" si="1"/>
      </c>
      <c r="U37">
        <f t="shared" si="2"/>
      </c>
      <c r="V37">
        <f t="shared" si="9"/>
      </c>
    </row>
    <row r="38" spans="1:22" ht="15">
      <c r="A38">
        <f t="shared" si="3"/>
      </c>
      <c r="B38" s="8">
        <v>153</v>
      </c>
      <c r="C38" s="8">
        <f>VLOOKUP(B38,FLIGHTS!$J$2:$K$39,2,FALSE)</f>
      </c>
      <c r="D38" s="8"/>
      <c r="E38" s="41" t="str">
        <f>IF(ISNA(VLOOKUP($C38,'Day-1'!$H$5:$L$40,5,FALSE)),0,VLOOKUP($C38,'Day-1'!$H$5:$L$40,5,FALSE))</f>
        <v> </v>
      </c>
      <c r="F38" s="41">
        <f>IF(ISNA(VLOOKUP($C38,'Day-2'!$H$5:$L$40,5,FALSE)),0,VLOOKUP($C38,'Day-2'!$H$5:$L$40,5,FALSE))</f>
        <v>0</v>
      </c>
      <c r="G38" s="41">
        <f>IF(ISNA(VLOOKUP($C38,'Day-3'!$H$5:$L$40,5,FALSE)),0,VLOOKUP($C38,'Day-3'!$H$5:$L$40,5,FALSE))</f>
        <v>0</v>
      </c>
      <c r="H38" s="32"/>
      <c r="I38" s="45">
        <f t="shared" si="4"/>
      </c>
      <c r="J38" s="35" t="e">
        <f t="shared" si="5"/>
        <v>#VALUE!</v>
      </c>
      <c r="K38" s="8" t="e">
        <f>IF(VLOOKUP(C38,'Day-1'!$H$5:$M$40,6,FALSE)&gt;O$3," ",VLOOKUP(C38,'Day-1'!$H$5:$M$40,6,FALSE))</f>
        <v>#N/A</v>
      </c>
      <c r="L38" s="8">
        <f t="shared" si="6"/>
        <v>1</v>
      </c>
      <c r="M38" s="8" t="e">
        <f>IF(VLOOKUP(C38,'Day-2'!$H$5:$M$40,6,FALSE)&gt;O$3," ",VLOOKUP(C38,'Day-2'!$H$5:$M$40,6,FALSE))</f>
        <v>#N/A</v>
      </c>
      <c r="N38" s="8">
        <f t="shared" si="7"/>
        <v>1</v>
      </c>
      <c r="O38" s="8" t="e">
        <f>IF(VLOOKUP(C38,'Day-3'!$H$5:$M$40,6,FALSE)&gt;O$3," ",VLOOKUP(C38,'Day-3'!$H$5:$M$40,6,FALSE))</f>
        <v>#N/A</v>
      </c>
      <c r="P38" s="8">
        <f t="shared" si="0"/>
      </c>
      <c r="Q38" s="8" t="str">
        <f t="shared" si="8"/>
        <v> </v>
      </c>
      <c r="S38">
        <f>IF(C38=0," ",IF(COUNTIF($Q$6:$Q$41,$Q38)&gt;1,MAX($S$5:$S37)+0.01,0))</f>
        <v>0.32</v>
      </c>
      <c r="T38">
        <f t="shared" si="1"/>
      </c>
      <c r="U38">
        <f t="shared" si="2"/>
      </c>
      <c r="V38">
        <f t="shared" si="9"/>
      </c>
    </row>
    <row r="39" spans="1:22" ht="15">
      <c r="A39">
        <f t="shared" si="3"/>
      </c>
      <c r="B39" s="8">
        <v>154</v>
      </c>
      <c r="C39" s="8">
        <f>VLOOKUP(B39,FLIGHTS!$J$2:$K$39,2,FALSE)</f>
      </c>
      <c r="D39" s="8"/>
      <c r="E39" s="41" t="str">
        <f>IF(ISNA(VLOOKUP($C39,'Day-1'!$H$5:$L$40,5,FALSE)),0,VLOOKUP($C39,'Day-1'!$H$5:$L$40,5,FALSE))</f>
        <v> </v>
      </c>
      <c r="F39" s="41">
        <f>IF(ISNA(VLOOKUP($C39,'Day-2'!$H$5:$L$40,5,FALSE)),0,VLOOKUP($C39,'Day-2'!$H$5:$L$40,5,FALSE))</f>
        <v>0</v>
      </c>
      <c r="G39" s="41">
        <f>IF(ISNA(VLOOKUP($C39,'Day-3'!$H$5:$L$40,5,FALSE)),0,VLOOKUP($C39,'Day-3'!$H$5:$L$40,5,FALSE))</f>
        <v>0</v>
      </c>
      <c r="H39" s="32"/>
      <c r="I39" s="45">
        <f t="shared" si="4"/>
      </c>
      <c r="J39" s="35" t="e">
        <f t="shared" si="5"/>
        <v>#VALUE!</v>
      </c>
      <c r="K39" s="8" t="e">
        <f>IF(VLOOKUP(C39,'Day-1'!$H$5:$M$40,6,FALSE)&gt;O$3," ",VLOOKUP(C39,'Day-1'!$H$5:$M$40,6,FALSE))</f>
        <v>#N/A</v>
      </c>
      <c r="L39" s="8">
        <f t="shared" si="6"/>
        <v>1</v>
      </c>
      <c r="M39" s="8" t="e">
        <f>IF(VLOOKUP(C39,'Day-2'!$H$5:$M$40,6,FALSE)&gt;O$3," ",VLOOKUP(C39,'Day-2'!$H$5:$M$40,6,FALSE))</f>
        <v>#N/A</v>
      </c>
      <c r="N39" s="8">
        <f t="shared" si="7"/>
        <v>1</v>
      </c>
      <c r="O39" s="8" t="e">
        <f>IF(VLOOKUP(C39,'Day-3'!$H$5:$M$40,6,FALSE)&gt;O$3," ",VLOOKUP(C39,'Day-3'!$H$5:$M$40,6,FALSE))</f>
        <v>#N/A</v>
      </c>
      <c r="P39" s="8">
        <f t="shared" si="0"/>
      </c>
      <c r="Q39" s="8" t="str">
        <f t="shared" si="8"/>
        <v> </v>
      </c>
      <c r="S39">
        <f>IF(C39=0," ",IF(COUNTIF($Q$6:$Q$41,$Q39)&gt;1,MAX($S$5:$S38)+0.01,0))</f>
        <v>0.33</v>
      </c>
      <c r="T39">
        <f t="shared" si="1"/>
      </c>
      <c r="U39">
        <f t="shared" si="2"/>
      </c>
      <c r="V39">
        <f t="shared" si="9"/>
      </c>
    </row>
    <row r="40" spans="1:22" ht="15">
      <c r="A40">
        <f t="shared" si="3"/>
      </c>
      <c r="B40" s="8">
        <v>155</v>
      </c>
      <c r="C40" s="8">
        <f>VLOOKUP(B40,FLIGHTS!$J$2:$K$39,2,FALSE)</f>
      </c>
      <c r="D40" s="8"/>
      <c r="E40" s="41" t="str">
        <f>IF(ISNA(VLOOKUP($C40,'Day-1'!$H$5:$L$40,5,FALSE)),0,VLOOKUP($C40,'Day-1'!$H$5:$L$40,5,FALSE))</f>
        <v> </v>
      </c>
      <c r="F40" s="41">
        <f>IF(ISNA(VLOOKUP($C40,'Day-2'!$H$5:$L$40,5,FALSE)),0,VLOOKUP($C40,'Day-2'!$H$5:$L$40,5,FALSE))</f>
        <v>0</v>
      </c>
      <c r="G40" s="41">
        <f>IF(ISNA(VLOOKUP($C40,'Day-3'!$H$5:$L$40,5,FALSE)),0,VLOOKUP($C40,'Day-3'!$H$5:$L$40,5,FALSE))</f>
        <v>0</v>
      </c>
      <c r="H40" s="32"/>
      <c r="I40" s="45">
        <f t="shared" si="4"/>
      </c>
      <c r="J40" s="35" t="e">
        <f t="shared" si="5"/>
        <v>#VALUE!</v>
      </c>
      <c r="K40" s="8" t="e">
        <f>IF(VLOOKUP(C40,'Day-1'!$H$5:$M$40,6,FALSE)&gt;O$3," ",VLOOKUP(C40,'Day-1'!$H$5:$M$40,6,FALSE))</f>
        <v>#N/A</v>
      </c>
      <c r="L40" s="8">
        <f t="shared" si="6"/>
        <v>1</v>
      </c>
      <c r="M40" s="8" t="e">
        <f>IF(VLOOKUP(C40,'Day-2'!$H$5:$M$40,6,FALSE)&gt;O$3," ",VLOOKUP(C40,'Day-2'!$H$5:$M$40,6,FALSE))</f>
        <v>#N/A</v>
      </c>
      <c r="N40" s="8">
        <f t="shared" si="7"/>
        <v>1</v>
      </c>
      <c r="O40" s="8" t="e">
        <f>IF(VLOOKUP(C40,'Day-3'!$H$5:$M$40,6,FALSE)&gt;O$3," ",VLOOKUP(C40,'Day-3'!$H$5:$M$40,6,FALSE))</f>
        <v>#N/A</v>
      </c>
      <c r="P40" s="8">
        <f t="shared" si="0"/>
      </c>
      <c r="Q40" s="8" t="str">
        <f t="shared" si="8"/>
        <v> </v>
      </c>
      <c r="S40">
        <f>IF(C40=0," ",IF(COUNTIF($Q$6:$Q$41,$Q40)&gt;1,MAX($S$5:$S39)+0.01,0))</f>
        <v>0.34</v>
      </c>
      <c r="T40">
        <f t="shared" si="1"/>
      </c>
      <c r="U40">
        <f t="shared" si="2"/>
      </c>
      <c r="V40">
        <f t="shared" si="9"/>
      </c>
    </row>
    <row r="41" spans="1:22" ht="15">
      <c r="A41">
        <f t="shared" si="3"/>
      </c>
      <c r="B41" s="8">
        <v>156</v>
      </c>
      <c r="C41" s="8">
        <f>VLOOKUP(B41,FLIGHTS!$J$2:$K$39,2,FALSE)</f>
      </c>
      <c r="D41" s="8"/>
      <c r="E41" s="41" t="str">
        <f>IF(ISNA(VLOOKUP($C41,'Day-1'!$H$5:$L$40,5,FALSE)),0,VLOOKUP($C41,'Day-1'!$H$5:$L$40,5,FALSE))</f>
        <v> </v>
      </c>
      <c r="F41" s="41">
        <f>IF(ISNA(VLOOKUP($C41,'Day-2'!$H$5:$L$40,5,FALSE)),0,VLOOKUP($C41,'Day-2'!$H$5:$L$40,5,FALSE))</f>
        <v>0</v>
      </c>
      <c r="G41" s="41">
        <f>IF(ISNA(VLOOKUP($C41,'Day-3'!$H$5:$L$40,5,FALSE)),0,VLOOKUP($C41,'Day-3'!$H$5:$L$40,5,FALSE))</f>
        <v>0</v>
      </c>
      <c r="H41" s="32"/>
      <c r="I41" s="45">
        <f t="shared" si="4"/>
      </c>
      <c r="J41" s="35" t="e">
        <f t="shared" si="5"/>
        <v>#VALUE!</v>
      </c>
      <c r="K41" s="8" t="e">
        <f>IF(VLOOKUP(C41,'Day-1'!$H$5:$M$40,6,FALSE)&gt;O$3," ",VLOOKUP(C41,'Day-1'!$H$5:$M$40,6,FALSE))</f>
        <v>#N/A</v>
      </c>
      <c r="L41" s="8">
        <f t="shared" si="6"/>
        <v>1</v>
      </c>
      <c r="M41" s="8" t="e">
        <f>IF(VLOOKUP(C41,'Day-2'!$H$5:$M$40,6,FALSE)&gt;O$3," ",VLOOKUP(C41,'Day-2'!$H$5:$M$40,6,FALSE))</f>
        <v>#N/A</v>
      </c>
      <c r="N41" s="8">
        <f t="shared" si="7"/>
        <v>1</v>
      </c>
      <c r="O41" s="8" t="e">
        <f>IF(VLOOKUP(C41,'Day-3'!$H$5:$M$40,6,FALSE)&gt;O$3," ",VLOOKUP(C41,'Day-3'!$H$5:$M$40,6,FALSE))</f>
        <v>#N/A</v>
      </c>
      <c r="P41" s="8">
        <f t="shared" si="0"/>
      </c>
      <c r="Q41" s="8" t="str">
        <f t="shared" si="8"/>
        <v> </v>
      </c>
      <c r="S41">
        <f>IF(C41=0," ",IF(COUNTIF($Q$6:$Q$41,$Q41)&gt;1,MAX($S$5:$S40)+0.01,0))</f>
        <v>0.35</v>
      </c>
      <c r="T41">
        <f t="shared" si="1"/>
      </c>
      <c r="U41">
        <f t="shared" si="2"/>
      </c>
      <c r="V41">
        <f t="shared" si="9"/>
      </c>
    </row>
    <row r="42" spans="2:9" ht="15">
      <c r="B42" s="9"/>
      <c r="C42" s="9"/>
      <c r="D42" s="9"/>
      <c r="E42" s="9"/>
      <c r="F42" s="9"/>
      <c r="G42" s="9"/>
      <c r="H42" s="9"/>
      <c r="I42" s="44"/>
    </row>
  </sheetData>
  <sheetProtection/>
  <mergeCells count="4">
    <mergeCell ref="B2:I2"/>
    <mergeCell ref="K2:P2"/>
    <mergeCell ref="K3:M3"/>
    <mergeCell ref="B1:Q1"/>
  </mergeCells>
  <printOptions horizontalCentered="1" verticalCentered="1"/>
  <pageMargins left="0.5" right="0.5" top="0.5" bottom="0.5" header="0.5" footer="0.5"/>
  <pageSetup horizontalDpi="300" verticalDpi="3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1"/>
  <sheetViews>
    <sheetView zoomScalePageLayoutView="0" workbookViewId="0" topLeftCell="A8">
      <selection activeCell="G4" sqref="G4"/>
    </sheetView>
  </sheetViews>
  <sheetFormatPr defaultColWidth="9.140625" defaultRowHeight="12.75"/>
  <cols>
    <col min="5" max="5" width="5.57421875" style="0" customWidth="1"/>
    <col min="6" max="6" width="6.421875" style="0" customWidth="1"/>
    <col min="7" max="7" width="11.00390625" style="0" customWidth="1"/>
    <col min="8" max="8" width="3.00390625" style="0" customWidth="1"/>
  </cols>
  <sheetData>
    <row r="2" spans="1:7" s="20" customFormat="1" ht="23.25" customHeight="1">
      <c r="A2" s="20" t="s">
        <v>0</v>
      </c>
      <c r="B2" s="20" t="s">
        <v>1</v>
      </c>
      <c r="C2" s="20" t="s">
        <v>2</v>
      </c>
      <c r="D2" s="20" t="s">
        <v>3</v>
      </c>
      <c r="F2" s="20" t="s">
        <v>25</v>
      </c>
      <c r="G2" s="20" t="s">
        <v>26</v>
      </c>
    </row>
    <row r="4" spans="1:5" ht="12.75">
      <c r="A4" s="26">
        <v>1</v>
      </c>
      <c r="B4" s="26">
        <v>41</v>
      </c>
      <c r="C4" s="26">
        <v>81</v>
      </c>
      <c r="D4" s="26">
        <v>121</v>
      </c>
      <c r="E4" s="17"/>
    </row>
    <row r="5" spans="1:5" ht="12.75">
      <c r="A5" s="26">
        <v>2</v>
      </c>
      <c r="B5" s="26">
        <v>42</v>
      </c>
      <c r="C5" s="26">
        <v>82</v>
      </c>
      <c r="D5" s="26">
        <v>122</v>
      </c>
      <c r="E5" s="17"/>
    </row>
    <row r="6" spans="1:5" ht="12.75">
      <c r="A6" s="26">
        <v>3</v>
      </c>
      <c r="B6" s="26">
        <v>43</v>
      </c>
      <c r="C6" s="26">
        <v>83</v>
      </c>
      <c r="D6" s="26">
        <v>123</v>
      </c>
      <c r="E6" s="17"/>
    </row>
    <row r="7" spans="1:18" ht="13.5" thickBot="1">
      <c r="A7" s="27">
        <v>4</v>
      </c>
      <c r="B7" s="27">
        <v>44</v>
      </c>
      <c r="C7" s="27">
        <v>84</v>
      </c>
      <c r="D7" s="27">
        <v>124</v>
      </c>
      <c r="E7" s="18"/>
      <c r="F7" s="12">
        <v>4</v>
      </c>
      <c r="G7">
        <v>4</v>
      </c>
      <c r="I7" s="14"/>
      <c r="J7" s="252" t="s">
        <v>36</v>
      </c>
      <c r="K7" s="253"/>
      <c r="L7" s="253"/>
      <c r="M7" s="253"/>
      <c r="O7" s="252"/>
      <c r="P7" s="253"/>
      <c r="Q7" s="253"/>
      <c r="R7" s="253"/>
    </row>
    <row r="8" spans="1:9" ht="12.75">
      <c r="A8" s="26">
        <v>5</v>
      </c>
      <c r="B8" s="26">
        <v>45</v>
      </c>
      <c r="C8" s="26">
        <v>85</v>
      </c>
      <c r="D8" s="26">
        <v>125</v>
      </c>
      <c r="E8" s="17"/>
      <c r="G8">
        <v>5</v>
      </c>
      <c r="I8" s="14"/>
    </row>
    <row r="9" spans="1:9" ht="12.75">
      <c r="A9" s="26">
        <v>6</v>
      </c>
      <c r="B9" s="26">
        <v>46</v>
      </c>
      <c r="C9" s="26">
        <v>86</v>
      </c>
      <c r="D9" s="26">
        <v>126</v>
      </c>
      <c r="E9" s="17"/>
      <c r="G9">
        <v>6</v>
      </c>
      <c r="I9" s="14"/>
    </row>
    <row r="10" spans="1:9" ht="12.75">
      <c r="A10" s="26">
        <v>7</v>
      </c>
      <c r="B10" s="26">
        <v>47</v>
      </c>
      <c r="C10" s="26">
        <v>87</v>
      </c>
      <c r="D10" s="26">
        <v>127</v>
      </c>
      <c r="E10" s="17"/>
      <c r="I10" s="14"/>
    </row>
    <row r="11" spans="1:9" ht="13.5" thickBot="1">
      <c r="A11" s="27">
        <v>8</v>
      </c>
      <c r="B11" s="27">
        <v>48</v>
      </c>
      <c r="C11" s="27">
        <v>88</v>
      </c>
      <c r="D11" s="27">
        <v>128</v>
      </c>
      <c r="E11" s="18"/>
      <c r="F11" s="12">
        <v>8</v>
      </c>
      <c r="G11">
        <v>8</v>
      </c>
      <c r="I11" s="15"/>
    </row>
    <row r="12" spans="1:9" ht="12.75">
      <c r="A12" s="26">
        <v>9</v>
      </c>
      <c r="B12" s="26">
        <v>49</v>
      </c>
      <c r="C12" s="26">
        <v>89</v>
      </c>
      <c r="D12" s="26">
        <v>129</v>
      </c>
      <c r="E12" s="17"/>
      <c r="F12" s="17"/>
      <c r="G12">
        <v>9</v>
      </c>
      <c r="I12" s="15"/>
    </row>
    <row r="13" spans="1:9" ht="12.75">
      <c r="A13" s="26">
        <v>10</v>
      </c>
      <c r="B13" s="26">
        <v>50</v>
      </c>
      <c r="C13" s="26">
        <v>90</v>
      </c>
      <c r="D13" s="26">
        <v>130</v>
      </c>
      <c r="E13" s="17"/>
      <c r="F13" s="17"/>
      <c r="G13">
        <v>10</v>
      </c>
      <c r="I13" s="16"/>
    </row>
    <row r="14" spans="1:13" ht="12.75">
      <c r="A14" s="26">
        <v>11</v>
      </c>
      <c r="B14" s="26">
        <v>51</v>
      </c>
      <c r="C14" s="26">
        <v>91</v>
      </c>
      <c r="D14" s="26">
        <v>131</v>
      </c>
      <c r="E14" s="17"/>
      <c r="F14" s="17"/>
      <c r="G14">
        <v>11</v>
      </c>
      <c r="I14" s="16"/>
      <c r="J14" s="2"/>
      <c r="K14" s="2"/>
      <c r="L14" s="2"/>
      <c r="M14" s="2"/>
    </row>
    <row r="15" spans="1:18" ht="13.5" thickBot="1">
      <c r="A15" s="27">
        <v>12</v>
      </c>
      <c r="B15" s="27">
        <v>52</v>
      </c>
      <c r="C15" s="27">
        <v>92</v>
      </c>
      <c r="D15" s="27">
        <v>132</v>
      </c>
      <c r="E15" s="18"/>
      <c r="F15" s="18">
        <v>12</v>
      </c>
      <c r="G15">
        <v>12</v>
      </c>
      <c r="I15" s="16"/>
      <c r="K15" s="13"/>
      <c r="L15" s="13"/>
      <c r="M15" s="13"/>
      <c r="O15" s="2"/>
      <c r="P15" s="2"/>
      <c r="Q15" s="2"/>
      <c r="R15" s="2"/>
    </row>
    <row r="16" spans="1:18" ht="12.75">
      <c r="A16" s="26">
        <v>13</v>
      </c>
      <c r="B16" s="26">
        <v>53</v>
      </c>
      <c r="C16" s="26">
        <v>93</v>
      </c>
      <c r="D16" s="26">
        <v>133</v>
      </c>
      <c r="E16" s="17"/>
      <c r="F16" s="17"/>
      <c r="G16">
        <v>13</v>
      </c>
      <c r="I16" s="16"/>
      <c r="K16" s="13"/>
      <c r="L16" s="13"/>
      <c r="M16" s="13"/>
      <c r="P16" s="13"/>
      <c r="Q16" s="13"/>
      <c r="R16" s="13"/>
    </row>
    <row r="17" spans="1:18" ht="12.75">
      <c r="A17" s="26">
        <v>14</v>
      </c>
      <c r="B17" s="26">
        <v>54</v>
      </c>
      <c r="C17" s="26">
        <v>94</v>
      </c>
      <c r="D17" s="26">
        <v>134</v>
      </c>
      <c r="E17" s="17"/>
      <c r="F17" s="17"/>
      <c r="G17">
        <v>14</v>
      </c>
      <c r="I17" s="16"/>
      <c r="K17" s="13"/>
      <c r="L17" s="13"/>
      <c r="M17" s="13"/>
      <c r="P17" s="13"/>
      <c r="Q17" s="13"/>
      <c r="R17" s="13"/>
    </row>
    <row r="18" spans="1:18" ht="12.75">
      <c r="A18" s="26">
        <v>15</v>
      </c>
      <c r="B18" s="26">
        <v>55</v>
      </c>
      <c r="C18" s="26">
        <v>95</v>
      </c>
      <c r="D18" s="26">
        <v>135</v>
      </c>
      <c r="E18" s="17"/>
      <c r="F18" s="17"/>
      <c r="G18">
        <v>15</v>
      </c>
      <c r="I18" s="16"/>
      <c r="K18" s="13"/>
      <c r="L18" s="13"/>
      <c r="M18" s="13"/>
      <c r="P18" s="13"/>
      <c r="Q18" s="13"/>
      <c r="R18" s="13"/>
    </row>
    <row r="19" spans="1:18" ht="13.5" thickBot="1">
      <c r="A19" s="27">
        <v>16</v>
      </c>
      <c r="B19" s="27">
        <v>56</v>
      </c>
      <c r="C19" s="27">
        <v>96</v>
      </c>
      <c r="D19" s="27">
        <v>136</v>
      </c>
      <c r="E19" s="18"/>
      <c r="F19" s="18">
        <v>16</v>
      </c>
      <c r="G19">
        <v>16</v>
      </c>
      <c r="I19" s="16"/>
      <c r="J19" s="2"/>
      <c r="K19" s="13"/>
      <c r="L19" s="13"/>
      <c r="M19" s="13"/>
      <c r="P19" s="13"/>
      <c r="Q19" s="13"/>
      <c r="R19" s="13"/>
    </row>
    <row r="20" spans="1:18" ht="12.75">
      <c r="A20" s="26">
        <v>17</v>
      </c>
      <c r="B20" s="26">
        <v>57</v>
      </c>
      <c r="C20" s="26">
        <v>97</v>
      </c>
      <c r="D20" s="26">
        <v>137</v>
      </c>
      <c r="E20" s="17"/>
      <c r="F20" s="17"/>
      <c r="G20">
        <v>17</v>
      </c>
      <c r="I20" s="16"/>
      <c r="P20" s="13"/>
      <c r="Q20" s="13"/>
      <c r="R20" s="13"/>
    </row>
    <row r="21" spans="1:18" ht="12.75">
      <c r="A21" s="26">
        <v>18</v>
      </c>
      <c r="B21" s="26">
        <v>58</v>
      </c>
      <c r="C21" s="26">
        <v>98</v>
      </c>
      <c r="D21" s="26">
        <v>138</v>
      </c>
      <c r="E21" s="17"/>
      <c r="F21" s="17"/>
      <c r="G21">
        <v>18</v>
      </c>
      <c r="I21" s="16"/>
      <c r="O21" s="2"/>
      <c r="P21" s="2"/>
      <c r="Q21" s="2"/>
      <c r="R21" s="2"/>
    </row>
    <row r="22" spans="1:13" ht="12.75">
      <c r="A22" s="26">
        <v>19</v>
      </c>
      <c r="B22" s="26">
        <v>59</v>
      </c>
      <c r="C22" s="26">
        <v>99</v>
      </c>
      <c r="D22" s="26">
        <v>139</v>
      </c>
      <c r="E22" s="17"/>
      <c r="F22" s="17"/>
      <c r="G22">
        <v>19</v>
      </c>
      <c r="I22" s="16"/>
      <c r="J22" s="2"/>
      <c r="K22" s="2"/>
      <c r="L22" s="2"/>
      <c r="M22" s="2"/>
    </row>
    <row r="23" spans="1:16" ht="13.5" thickBot="1">
      <c r="A23" s="27">
        <v>20</v>
      </c>
      <c r="B23" s="27">
        <v>60</v>
      </c>
      <c r="C23" s="27">
        <v>100</v>
      </c>
      <c r="D23" s="27">
        <v>140</v>
      </c>
      <c r="E23" s="18"/>
      <c r="F23" s="18">
        <v>20</v>
      </c>
      <c r="G23">
        <v>20</v>
      </c>
      <c r="I23" s="16"/>
      <c r="J23" s="255"/>
      <c r="K23" s="255"/>
      <c r="O23" s="254"/>
      <c r="P23" s="254"/>
    </row>
    <row r="24" spans="1:15" ht="12.75">
      <c r="A24" s="26">
        <v>21</v>
      </c>
      <c r="B24" s="26">
        <v>61</v>
      </c>
      <c r="C24" s="26">
        <v>101</v>
      </c>
      <c r="D24" s="26">
        <v>141</v>
      </c>
      <c r="E24" s="17"/>
      <c r="F24" s="17"/>
      <c r="G24">
        <v>21</v>
      </c>
      <c r="I24" s="16"/>
      <c r="J24" s="19"/>
      <c r="O24" s="19"/>
    </row>
    <row r="25" spans="1:18" ht="12.75">
      <c r="A25" s="26">
        <v>22</v>
      </c>
      <c r="B25" s="26">
        <v>62</v>
      </c>
      <c r="C25" s="26">
        <v>102</v>
      </c>
      <c r="D25" s="26">
        <v>142</v>
      </c>
      <c r="E25" s="17"/>
      <c r="F25" s="17"/>
      <c r="G25">
        <v>22</v>
      </c>
      <c r="I25" s="16"/>
      <c r="J25" s="253"/>
      <c r="K25" s="253"/>
      <c r="L25" s="253"/>
      <c r="M25" s="253"/>
      <c r="O25" s="252"/>
      <c r="P25" s="252"/>
      <c r="Q25" s="252"/>
      <c r="R25" s="252"/>
    </row>
    <row r="26" spans="1:13" ht="12.75">
      <c r="A26" s="26">
        <v>23</v>
      </c>
      <c r="B26" s="26">
        <v>63</v>
      </c>
      <c r="C26" s="26">
        <v>103</v>
      </c>
      <c r="D26" s="26">
        <v>143</v>
      </c>
      <c r="E26" s="17"/>
      <c r="F26" s="17"/>
      <c r="G26">
        <v>23</v>
      </c>
      <c r="I26" s="16"/>
      <c r="J26" s="4"/>
      <c r="K26" s="4"/>
      <c r="L26" s="4"/>
      <c r="M26" s="4"/>
    </row>
    <row r="27" spans="1:9" ht="13.5" thickBot="1">
      <c r="A27" s="27">
        <v>24</v>
      </c>
      <c r="B27" s="27">
        <v>64</v>
      </c>
      <c r="C27" s="27">
        <v>104</v>
      </c>
      <c r="D27" s="27">
        <v>144</v>
      </c>
      <c r="E27" s="18"/>
      <c r="F27" s="18">
        <v>24</v>
      </c>
      <c r="G27">
        <v>24</v>
      </c>
      <c r="I27" s="16"/>
    </row>
    <row r="28" spans="1:9" ht="12.75">
      <c r="A28" s="26">
        <v>25</v>
      </c>
      <c r="B28" s="26">
        <v>65</v>
      </c>
      <c r="C28" s="26">
        <v>105</v>
      </c>
      <c r="D28" s="26">
        <v>145</v>
      </c>
      <c r="E28" s="17"/>
      <c r="F28" s="17"/>
      <c r="G28">
        <v>25</v>
      </c>
      <c r="I28" s="16"/>
    </row>
    <row r="29" spans="1:9" ht="12.75">
      <c r="A29" s="26">
        <v>26</v>
      </c>
      <c r="B29" s="26">
        <v>66</v>
      </c>
      <c r="C29" s="26">
        <v>106</v>
      </c>
      <c r="D29" s="26">
        <v>146</v>
      </c>
      <c r="E29" s="17"/>
      <c r="F29" s="17"/>
      <c r="G29">
        <v>26</v>
      </c>
      <c r="I29" s="16"/>
    </row>
    <row r="30" spans="1:9" ht="12.75">
      <c r="A30" s="26">
        <v>27</v>
      </c>
      <c r="B30" s="26">
        <v>67</v>
      </c>
      <c r="C30" s="26">
        <v>107</v>
      </c>
      <c r="D30" s="26">
        <v>147</v>
      </c>
      <c r="E30" s="17"/>
      <c r="F30" s="17"/>
      <c r="G30">
        <v>27</v>
      </c>
      <c r="I30" s="16"/>
    </row>
    <row r="31" spans="1:13" ht="13.5" thickBot="1">
      <c r="A31" s="27">
        <v>28</v>
      </c>
      <c r="B31" s="27">
        <v>68</v>
      </c>
      <c r="C31" s="27">
        <v>108</v>
      </c>
      <c r="D31" s="27">
        <v>148</v>
      </c>
      <c r="E31" s="18"/>
      <c r="F31" s="18">
        <v>28</v>
      </c>
      <c r="G31">
        <v>28</v>
      </c>
      <c r="I31" s="16"/>
      <c r="J31" s="2"/>
      <c r="K31" s="2"/>
      <c r="L31" s="2"/>
      <c r="M31" s="2"/>
    </row>
    <row r="32" spans="1:18" ht="12.75">
      <c r="A32" s="26">
        <v>29</v>
      </c>
      <c r="B32" s="26">
        <v>69</v>
      </c>
      <c r="C32" s="26">
        <v>109</v>
      </c>
      <c r="D32" s="26">
        <v>149</v>
      </c>
      <c r="E32" s="17"/>
      <c r="F32" s="17"/>
      <c r="G32">
        <v>29</v>
      </c>
      <c r="I32" s="16"/>
      <c r="O32" s="2"/>
      <c r="P32" s="2"/>
      <c r="Q32" s="2"/>
      <c r="R32" s="2"/>
    </row>
    <row r="33" spans="1:9" ht="12.75">
      <c r="A33" s="26">
        <v>30</v>
      </c>
      <c r="B33" s="26">
        <v>70</v>
      </c>
      <c r="C33" s="26">
        <v>110</v>
      </c>
      <c r="D33" s="26">
        <v>150</v>
      </c>
      <c r="E33" s="17"/>
      <c r="F33" s="17"/>
      <c r="G33">
        <v>30</v>
      </c>
      <c r="I33" s="16"/>
    </row>
    <row r="34" spans="1:9" ht="12.75">
      <c r="A34" s="26">
        <v>31</v>
      </c>
      <c r="B34" s="26">
        <v>71</v>
      </c>
      <c r="C34" s="26">
        <v>111</v>
      </c>
      <c r="D34" s="26">
        <v>151</v>
      </c>
      <c r="E34" s="17"/>
      <c r="F34" s="17"/>
      <c r="G34">
        <v>31</v>
      </c>
      <c r="I34" s="16"/>
    </row>
    <row r="35" spans="1:9" ht="13.5" thickBot="1">
      <c r="A35" s="27">
        <v>32</v>
      </c>
      <c r="B35" s="27">
        <v>72</v>
      </c>
      <c r="C35" s="27">
        <v>112</v>
      </c>
      <c r="D35" s="27">
        <v>152</v>
      </c>
      <c r="E35" s="18"/>
      <c r="F35" s="18">
        <v>32</v>
      </c>
      <c r="G35">
        <v>32</v>
      </c>
      <c r="I35" s="16"/>
    </row>
    <row r="36" spans="1:15" ht="12.75">
      <c r="A36" s="26">
        <v>33</v>
      </c>
      <c r="B36" s="26">
        <v>73</v>
      </c>
      <c r="C36" s="26">
        <v>113</v>
      </c>
      <c r="D36" s="26">
        <v>153</v>
      </c>
      <c r="E36" s="17"/>
      <c r="F36" s="17"/>
      <c r="G36">
        <v>33</v>
      </c>
      <c r="I36" s="16"/>
      <c r="J36" s="2"/>
      <c r="K36" s="2"/>
      <c r="L36" s="2"/>
      <c r="M36" s="2"/>
      <c r="N36" s="2"/>
      <c r="O36" s="2"/>
    </row>
    <row r="37" spans="1:15" ht="12.75">
      <c r="A37" s="26">
        <v>34</v>
      </c>
      <c r="B37" s="26">
        <v>74</v>
      </c>
      <c r="C37" s="26">
        <v>114</v>
      </c>
      <c r="D37" s="26">
        <v>154</v>
      </c>
      <c r="E37" s="17"/>
      <c r="F37" s="17"/>
      <c r="G37">
        <v>34</v>
      </c>
      <c r="I37" s="16"/>
      <c r="J37" s="2"/>
      <c r="K37" s="2"/>
      <c r="L37" s="2"/>
      <c r="M37" s="2"/>
      <c r="N37" s="2"/>
      <c r="O37" s="2"/>
    </row>
    <row r="38" spans="1:18" ht="12.75">
      <c r="A38" s="26">
        <v>35</v>
      </c>
      <c r="B38" s="26">
        <v>75</v>
      </c>
      <c r="C38" s="26">
        <v>115</v>
      </c>
      <c r="D38" s="26">
        <v>155</v>
      </c>
      <c r="E38" s="17"/>
      <c r="F38" s="17"/>
      <c r="G38">
        <v>35</v>
      </c>
      <c r="I38" s="16"/>
      <c r="J38" s="2"/>
      <c r="K38" s="2"/>
      <c r="L38" s="2"/>
      <c r="M38" s="2"/>
      <c r="N38" s="2"/>
      <c r="O38" s="2"/>
      <c r="P38" s="2"/>
      <c r="Q38" s="2"/>
      <c r="R38" s="2"/>
    </row>
    <row r="39" spans="1:9" ht="13.5" thickBot="1">
      <c r="A39" s="27">
        <v>36</v>
      </c>
      <c r="B39" s="27">
        <v>76</v>
      </c>
      <c r="C39" s="27">
        <v>116</v>
      </c>
      <c r="D39" s="27">
        <v>156</v>
      </c>
      <c r="E39" s="17"/>
      <c r="F39" s="17"/>
      <c r="G39">
        <v>36</v>
      </c>
      <c r="I39" s="14"/>
    </row>
    <row r="40" spans="1:5" ht="12.75">
      <c r="A40" s="17"/>
      <c r="B40" s="17"/>
      <c r="C40" s="17"/>
      <c r="D40" s="17"/>
      <c r="E40" s="17"/>
    </row>
    <row r="41" spans="1:5" ht="12.75">
      <c r="A41" s="17"/>
      <c r="B41" s="17"/>
      <c r="C41" s="17"/>
      <c r="D41" s="17"/>
      <c r="E41" s="17"/>
    </row>
    <row r="42" spans="1:5" ht="12.75">
      <c r="A42" s="17"/>
      <c r="B42" s="17"/>
      <c r="C42" s="17"/>
      <c r="D42" s="17"/>
      <c r="E42" s="17"/>
    </row>
    <row r="43" spans="1:5" ht="12.75">
      <c r="A43" s="17"/>
      <c r="B43" s="17"/>
      <c r="C43" s="17"/>
      <c r="D43" s="17"/>
      <c r="E43" s="17"/>
    </row>
    <row r="44" spans="1:5" ht="12.75">
      <c r="A44" s="17"/>
      <c r="B44" s="17"/>
      <c r="C44" s="17"/>
      <c r="D44" s="17"/>
      <c r="E44" s="17"/>
    </row>
    <row r="45" spans="1:5" ht="12.75">
      <c r="A45" s="17"/>
      <c r="B45" s="17"/>
      <c r="C45" s="17"/>
      <c r="D45" s="17"/>
      <c r="E45" s="17"/>
    </row>
    <row r="46" spans="1:5" ht="12.75">
      <c r="A46" s="17"/>
      <c r="B46" s="17"/>
      <c r="C46" s="17"/>
      <c r="D46" s="17"/>
      <c r="E46" s="17"/>
    </row>
    <row r="47" spans="1:5" ht="12.75">
      <c r="A47" s="17"/>
      <c r="B47" s="17"/>
      <c r="C47" s="17"/>
      <c r="D47" s="17"/>
      <c r="E47" s="17"/>
    </row>
    <row r="48" spans="1:5" ht="12.75">
      <c r="A48" s="17"/>
      <c r="B48" s="17"/>
      <c r="C48" s="17"/>
      <c r="D48" s="17"/>
      <c r="E48" s="17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17"/>
      <c r="D51" s="17"/>
      <c r="E51" s="17"/>
    </row>
  </sheetData>
  <sheetProtection/>
  <mergeCells count="6">
    <mergeCell ref="J7:M7"/>
    <mergeCell ref="J25:M25"/>
    <mergeCell ref="O7:R7"/>
    <mergeCell ref="O23:P23"/>
    <mergeCell ref="O25:R25"/>
    <mergeCell ref="J23:K23"/>
  </mergeCells>
  <printOptions gridLines="1" headings="1" horizontalCentered="1" verticalCentered="1"/>
  <pageMargins left="0.5" right="0.5" top="0.5" bottom="0.5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31">
      <selection activeCell="K61" sqref="K6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5.28125" style="0" customWidth="1"/>
    <col min="4" max="5" width="5.7109375" style="0" customWidth="1"/>
    <col min="6" max="6" width="7.421875" style="0" customWidth="1"/>
    <col min="7" max="7" width="6.7109375" style="0" customWidth="1"/>
    <col min="8" max="9" width="5.421875" style="0" customWidth="1"/>
    <col min="10" max="10" width="6.00390625" style="0" customWidth="1"/>
    <col min="12" max="12" width="3.8515625" style="0" customWidth="1"/>
    <col min="13" max="13" width="3.7109375" style="0" customWidth="1"/>
    <col min="14" max="14" width="3.57421875" style="0" customWidth="1"/>
    <col min="15" max="16" width="3.421875" style="0" customWidth="1"/>
    <col min="17" max="20" width="5.8515625" style="0" customWidth="1"/>
    <col min="21" max="21" width="3.421875" style="0" customWidth="1"/>
    <col min="22" max="22" width="6.00390625" style="0" customWidth="1"/>
  </cols>
  <sheetData>
    <row r="1" spans="1:22" ht="13.5" thickBot="1">
      <c r="A1" t="s">
        <v>86</v>
      </c>
      <c r="F1" s="114" t="e">
        <f>FLIGHTS!Q2</f>
        <v>#N/A</v>
      </c>
      <c r="G1" s="2" t="s">
        <v>26</v>
      </c>
      <c r="Q1" s="24" t="s">
        <v>0</v>
      </c>
      <c r="R1" s="24" t="s">
        <v>1</v>
      </c>
      <c r="S1" s="24" t="s">
        <v>2</v>
      </c>
      <c r="T1" s="24" t="s">
        <v>3</v>
      </c>
      <c r="U1" s="24"/>
      <c r="V1" s="24" t="s">
        <v>25</v>
      </c>
    </row>
    <row r="2" spans="11:14" ht="13.5" thickBot="1">
      <c r="K2" s="114" t="e">
        <f>VLOOKUP(F1,L4:O36,2,FALSE)</f>
        <v>#N/A</v>
      </c>
      <c r="L2" s="2"/>
      <c r="M2" s="2"/>
      <c r="N2" s="2"/>
    </row>
    <row r="3" spans="1:21" ht="13.5" thickBot="1">
      <c r="A3" s="122">
        <v>1</v>
      </c>
      <c r="B3" s="123" t="e">
        <f>IF(A3="","",VLOOKUP(A3,$G$3:$J$60,2,FALSE))</f>
        <v>#N/A</v>
      </c>
      <c r="C3" s="123" t="e">
        <f>IF($A3="","",VLOOKUP($A3,$G$3:$J$60,3,FALSE))</f>
        <v>#N/A</v>
      </c>
      <c r="D3" s="124" t="e">
        <f>IF($A3="","",VLOOKUP($A3,$G$3:$J$60,4,FALSE))</f>
        <v>#N/A</v>
      </c>
      <c r="G3" s="115" t="e">
        <f>IF(K2=0,"",1)</f>
        <v>#N/A</v>
      </c>
      <c r="H3" s="116" t="e">
        <f>IF(G3="","",VLOOKUP(G3,$Q$3:$T$38,2,FALSE))</f>
        <v>#N/A</v>
      </c>
      <c r="I3" s="116" t="e">
        <f>IF(G3="","",VLOOKUP(G3,$Q$3:$T$38,3,FALSE))</f>
        <v>#N/A</v>
      </c>
      <c r="J3" s="117" t="e">
        <f>IF(G3="","",VLOOKUP(G3,$Q$3:$T$38,4,FALSE))</f>
        <v>#N/A</v>
      </c>
      <c r="Q3" s="26">
        <v>1</v>
      </c>
      <c r="R3" s="26">
        <v>42</v>
      </c>
      <c r="S3" s="26">
        <v>83</v>
      </c>
      <c r="T3" s="26">
        <v>124</v>
      </c>
      <c r="U3" s="17"/>
    </row>
    <row r="4" spans="1:21" ht="13.5" thickBot="1">
      <c r="A4" s="125" t="e">
        <f>IF(A3="","",IF(A3+1&gt;$F$1,"",A3+1))</f>
        <v>#N/A</v>
      </c>
      <c r="B4" s="123" t="e">
        <f aca="true" t="shared" si="0" ref="B4:B38">IF(A4="","",VLOOKUP(A4,$G$3:$J$60,2,FALSE))</f>
        <v>#N/A</v>
      </c>
      <c r="C4" s="123" t="e">
        <f aca="true" t="shared" si="1" ref="C4:C38">IF($A4="","",VLOOKUP($A4,$G$3:$J$60,3,FALSE))</f>
        <v>#N/A</v>
      </c>
      <c r="D4" s="124" t="e">
        <f aca="true" t="shared" si="2" ref="D4:D38">IF($A4="","",VLOOKUP($A4,$G$3:$J$60,4,FALSE))</f>
        <v>#N/A</v>
      </c>
      <c r="G4" s="118" t="e">
        <f>IF(G3="","",IF($G3+1&gt;$K$2,"",$G3+1))</f>
        <v>#N/A</v>
      </c>
      <c r="H4" s="2" t="e">
        <f aca="true" t="shared" si="3" ref="H4:H39">IF(G4="","",VLOOKUP(G4,$Q$3:$T$38,2,FALSE))</f>
        <v>#N/A</v>
      </c>
      <c r="I4" s="2" t="e">
        <f aca="true" t="shared" si="4" ref="I4:I39">IF(G4="","",VLOOKUP(G4,$Q$3:$T$38,3,FALSE))</f>
        <v>#N/A</v>
      </c>
      <c r="J4" s="119" t="e">
        <f aca="true" t="shared" si="5" ref="J4:J39">IF(G4="","",VLOOKUP(G4,$Q$3:$T$38,4,FALSE))</f>
        <v>#N/A</v>
      </c>
      <c r="L4" s="115">
        <v>4</v>
      </c>
      <c r="M4" s="116">
        <v>4</v>
      </c>
      <c r="N4" s="116"/>
      <c r="O4" s="117"/>
      <c r="Q4" s="26">
        <v>2</v>
      </c>
      <c r="R4" s="26">
        <v>41</v>
      </c>
      <c r="S4" s="26">
        <v>84</v>
      </c>
      <c r="T4" s="26">
        <v>123</v>
      </c>
      <c r="U4" s="17"/>
    </row>
    <row r="5" spans="1:21" ht="13.5" thickBot="1">
      <c r="A5" s="125" t="e">
        <f aca="true" t="shared" si="6" ref="A5:A39">IF(A4="","",IF(A4+1&gt;$F$1,"",A4+1))</f>
        <v>#N/A</v>
      </c>
      <c r="B5" s="123" t="e">
        <f t="shared" si="0"/>
        <v>#N/A</v>
      </c>
      <c r="C5" s="123" t="e">
        <f t="shared" si="1"/>
        <v>#N/A</v>
      </c>
      <c r="D5" s="124" t="e">
        <f t="shared" si="2"/>
        <v>#N/A</v>
      </c>
      <c r="G5" s="118" t="e">
        <f aca="true" t="shared" si="7" ref="G5:G39">IF(G4="","",IF($G4+1&gt;$K$2,"",$G4+1))</f>
        <v>#N/A</v>
      </c>
      <c r="H5" s="2" t="e">
        <f t="shared" si="3"/>
        <v>#N/A</v>
      </c>
      <c r="I5" s="2" t="e">
        <f t="shared" si="4"/>
        <v>#N/A</v>
      </c>
      <c r="J5" s="119" t="e">
        <f t="shared" si="5"/>
        <v>#N/A</v>
      </c>
      <c r="L5" s="118">
        <v>5</v>
      </c>
      <c r="M5" s="2"/>
      <c r="N5" s="2">
        <v>1</v>
      </c>
      <c r="O5" s="119"/>
      <c r="Q5" s="26">
        <v>3</v>
      </c>
      <c r="R5" s="26">
        <v>44</v>
      </c>
      <c r="S5" s="26">
        <v>81</v>
      </c>
      <c r="T5" s="26">
        <v>122</v>
      </c>
      <c r="U5" s="17"/>
    </row>
    <row r="6" spans="1:22" ht="13.5" thickBot="1">
      <c r="A6" s="125" t="e">
        <f t="shared" si="6"/>
        <v>#N/A</v>
      </c>
      <c r="B6" s="123" t="e">
        <f t="shared" si="0"/>
        <v>#N/A</v>
      </c>
      <c r="C6" s="123" t="e">
        <f t="shared" si="1"/>
        <v>#N/A</v>
      </c>
      <c r="D6" s="124" t="e">
        <f t="shared" si="2"/>
        <v>#N/A</v>
      </c>
      <c r="G6" s="118" t="e">
        <f t="shared" si="7"/>
        <v>#N/A</v>
      </c>
      <c r="H6" s="2" t="e">
        <f t="shared" si="3"/>
        <v>#N/A</v>
      </c>
      <c r="I6" s="2" t="e">
        <f t="shared" si="4"/>
        <v>#N/A</v>
      </c>
      <c r="J6" s="119" t="e">
        <f t="shared" si="5"/>
        <v>#N/A</v>
      </c>
      <c r="L6" s="118">
        <v>6</v>
      </c>
      <c r="M6" s="2"/>
      <c r="N6" s="2"/>
      <c r="O6" s="119">
        <v>1</v>
      </c>
      <c r="Q6" s="27">
        <v>4</v>
      </c>
      <c r="R6" s="27">
        <v>43</v>
      </c>
      <c r="S6" s="27">
        <v>82</v>
      </c>
      <c r="T6" s="27">
        <v>121</v>
      </c>
      <c r="U6" s="18"/>
      <c r="V6" s="12">
        <v>4</v>
      </c>
    </row>
    <row r="7" spans="1:21" ht="13.5" thickBot="1">
      <c r="A7" s="125" t="e">
        <f t="shared" si="6"/>
        <v>#N/A</v>
      </c>
      <c r="B7" s="123" t="e">
        <f t="shared" si="0"/>
        <v>#N/A</v>
      </c>
      <c r="C7" s="123" t="e">
        <f t="shared" si="1"/>
        <v>#N/A</v>
      </c>
      <c r="D7" s="124" t="e">
        <f t="shared" si="2"/>
        <v>#N/A</v>
      </c>
      <c r="G7" s="118" t="e">
        <f t="shared" si="7"/>
        <v>#N/A</v>
      </c>
      <c r="H7" s="2" t="e">
        <f t="shared" si="3"/>
        <v>#N/A</v>
      </c>
      <c r="I7" s="2" t="e">
        <f t="shared" si="4"/>
        <v>#N/A</v>
      </c>
      <c r="J7" s="119" t="e">
        <f t="shared" si="5"/>
        <v>#N/A</v>
      </c>
      <c r="L7" s="118"/>
      <c r="M7" s="2"/>
      <c r="N7" s="2"/>
      <c r="O7" s="119"/>
      <c r="Q7" s="26">
        <v>5</v>
      </c>
      <c r="R7" s="26">
        <v>46</v>
      </c>
      <c r="S7" s="26">
        <v>87</v>
      </c>
      <c r="T7" s="26">
        <v>128</v>
      </c>
      <c r="U7" s="17"/>
    </row>
    <row r="8" spans="1:21" ht="13.5" thickBot="1">
      <c r="A8" s="125" t="e">
        <f t="shared" si="6"/>
        <v>#N/A</v>
      </c>
      <c r="B8" s="123" t="e">
        <f t="shared" si="0"/>
        <v>#N/A</v>
      </c>
      <c r="C8" s="123" t="e">
        <f t="shared" si="1"/>
        <v>#N/A</v>
      </c>
      <c r="D8" s="124" t="e">
        <f t="shared" si="2"/>
        <v>#N/A</v>
      </c>
      <c r="G8" s="118" t="e">
        <f t="shared" si="7"/>
        <v>#N/A</v>
      </c>
      <c r="H8" s="2" t="e">
        <f t="shared" si="3"/>
        <v>#N/A</v>
      </c>
      <c r="I8" s="2" t="e">
        <f t="shared" si="4"/>
        <v>#N/A</v>
      </c>
      <c r="J8" s="119" t="e">
        <f t="shared" si="5"/>
        <v>#N/A</v>
      </c>
      <c r="L8" s="118">
        <v>8</v>
      </c>
      <c r="M8" s="2">
        <v>8</v>
      </c>
      <c r="N8" s="2"/>
      <c r="O8" s="119"/>
      <c r="Q8" s="26">
        <v>6</v>
      </c>
      <c r="R8" s="26">
        <v>45</v>
      </c>
      <c r="S8" s="26">
        <v>88</v>
      </c>
      <c r="T8" s="26">
        <v>127</v>
      </c>
      <c r="U8" s="17"/>
    </row>
    <row r="9" spans="1:21" ht="13.5" thickBot="1">
      <c r="A9" s="125" t="e">
        <f t="shared" si="6"/>
        <v>#N/A</v>
      </c>
      <c r="B9" s="123" t="e">
        <f t="shared" si="0"/>
        <v>#N/A</v>
      </c>
      <c r="C9" s="123" t="e">
        <f t="shared" si="1"/>
        <v>#N/A</v>
      </c>
      <c r="D9" s="124" t="e">
        <f t="shared" si="2"/>
        <v>#N/A</v>
      </c>
      <c r="G9" s="118" t="e">
        <f t="shared" si="7"/>
        <v>#N/A</v>
      </c>
      <c r="H9" s="2" t="e">
        <f t="shared" si="3"/>
        <v>#N/A</v>
      </c>
      <c r="I9" s="2" t="e">
        <f t="shared" si="4"/>
        <v>#N/A</v>
      </c>
      <c r="J9" s="119" t="e">
        <f t="shared" si="5"/>
        <v>#N/A</v>
      </c>
      <c r="L9" s="118">
        <v>9</v>
      </c>
      <c r="M9" s="2">
        <v>4</v>
      </c>
      <c r="N9" s="2">
        <v>5</v>
      </c>
      <c r="O9" s="119"/>
      <c r="Q9" s="26">
        <v>7</v>
      </c>
      <c r="R9" s="26">
        <v>48</v>
      </c>
      <c r="S9" s="26">
        <v>85</v>
      </c>
      <c r="T9" s="26">
        <v>126</v>
      </c>
      <c r="U9" s="17"/>
    </row>
    <row r="10" spans="1:22" ht="13.5" thickBot="1">
      <c r="A10" s="125" t="e">
        <f t="shared" si="6"/>
        <v>#N/A</v>
      </c>
      <c r="B10" s="123" t="e">
        <f t="shared" si="0"/>
        <v>#N/A</v>
      </c>
      <c r="C10" s="123" t="e">
        <f t="shared" si="1"/>
        <v>#N/A</v>
      </c>
      <c r="D10" s="124" t="e">
        <f t="shared" si="2"/>
        <v>#N/A</v>
      </c>
      <c r="G10" s="118" t="e">
        <f t="shared" si="7"/>
        <v>#N/A</v>
      </c>
      <c r="H10" s="2" t="e">
        <f t="shared" si="3"/>
        <v>#N/A</v>
      </c>
      <c r="I10" s="2" t="e">
        <f t="shared" si="4"/>
        <v>#N/A</v>
      </c>
      <c r="J10" s="119" t="e">
        <f t="shared" si="5"/>
        <v>#N/A</v>
      </c>
      <c r="L10" s="118">
        <v>10</v>
      </c>
      <c r="M10" s="2">
        <v>4</v>
      </c>
      <c r="N10" s="2"/>
      <c r="O10" s="119">
        <v>5</v>
      </c>
      <c r="Q10" s="27">
        <v>8</v>
      </c>
      <c r="R10" s="27">
        <v>47</v>
      </c>
      <c r="S10" s="27">
        <v>86</v>
      </c>
      <c r="T10" s="27">
        <v>125</v>
      </c>
      <c r="U10" s="18"/>
      <c r="V10" s="12">
        <v>8</v>
      </c>
    </row>
    <row r="11" spans="1:21" ht="13.5" thickBot="1">
      <c r="A11" s="125" t="e">
        <f t="shared" si="6"/>
        <v>#N/A</v>
      </c>
      <c r="B11" s="123" t="e">
        <f t="shared" si="0"/>
        <v>#N/A</v>
      </c>
      <c r="C11" s="123" t="e">
        <f t="shared" si="1"/>
        <v>#N/A</v>
      </c>
      <c r="D11" s="124" t="e">
        <f t="shared" si="2"/>
        <v>#N/A</v>
      </c>
      <c r="G11" s="118" t="e">
        <f t="shared" si="7"/>
        <v>#N/A</v>
      </c>
      <c r="H11" s="2" t="e">
        <f t="shared" si="3"/>
        <v>#N/A</v>
      </c>
      <c r="I11" s="2" t="e">
        <f t="shared" si="4"/>
        <v>#N/A</v>
      </c>
      <c r="J11" s="119" t="e">
        <f t="shared" si="5"/>
        <v>#N/A</v>
      </c>
      <c r="L11" s="118">
        <v>11</v>
      </c>
      <c r="M11" s="2"/>
      <c r="N11" s="2">
        <v>1</v>
      </c>
      <c r="O11" s="119">
        <v>6</v>
      </c>
      <c r="Q11" s="26">
        <v>9</v>
      </c>
      <c r="R11" s="26">
        <v>50</v>
      </c>
      <c r="S11" s="26">
        <v>91</v>
      </c>
      <c r="T11" s="26">
        <v>132</v>
      </c>
      <c r="U11" s="17"/>
    </row>
    <row r="12" spans="1:21" ht="13.5" thickBot="1">
      <c r="A12" s="125" t="e">
        <f t="shared" si="6"/>
        <v>#N/A</v>
      </c>
      <c r="B12" s="123" t="e">
        <f t="shared" si="0"/>
        <v>#N/A</v>
      </c>
      <c r="C12" s="123" t="e">
        <f t="shared" si="1"/>
        <v>#N/A</v>
      </c>
      <c r="D12" s="124" t="e">
        <f t="shared" si="2"/>
        <v>#N/A</v>
      </c>
      <c r="G12" s="118" t="e">
        <f t="shared" si="7"/>
        <v>#N/A</v>
      </c>
      <c r="H12" s="2" t="e">
        <f t="shared" si="3"/>
        <v>#N/A</v>
      </c>
      <c r="I12" s="2" t="e">
        <f t="shared" si="4"/>
        <v>#N/A</v>
      </c>
      <c r="J12" s="119" t="e">
        <f t="shared" si="5"/>
        <v>#N/A</v>
      </c>
      <c r="L12" s="118">
        <v>12</v>
      </c>
      <c r="M12" s="2">
        <v>12</v>
      </c>
      <c r="N12" s="2"/>
      <c r="O12" s="119"/>
      <c r="Q12" s="26">
        <v>10</v>
      </c>
      <c r="R12" s="26">
        <v>49</v>
      </c>
      <c r="S12" s="26">
        <v>92</v>
      </c>
      <c r="T12" s="26">
        <v>131</v>
      </c>
      <c r="U12" s="17"/>
    </row>
    <row r="13" spans="1:21" ht="13.5" thickBot="1">
      <c r="A13" s="125" t="e">
        <f t="shared" si="6"/>
        <v>#N/A</v>
      </c>
      <c r="B13" s="123" t="e">
        <f t="shared" si="0"/>
        <v>#N/A</v>
      </c>
      <c r="C13" s="123" t="e">
        <f t="shared" si="1"/>
        <v>#N/A</v>
      </c>
      <c r="D13" s="124" t="e">
        <f t="shared" si="2"/>
        <v>#N/A</v>
      </c>
      <c r="G13" s="118" t="e">
        <f t="shared" si="7"/>
        <v>#N/A</v>
      </c>
      <c r="H13" s="2" t="e">
        <f t="shared" si="3"/>
        <v>#N/A</v>
      </c>
      <c r="I13" s="2" t="e">
        <f t="shared" si="4"/>
        <v>#N/A</v>
      </c>
      <c r="J13" s="119" t="e">
        <f t="shared" si="5"/>
        <v>#N/A</v>
      </c>
      <c r="L13" s="118">
        <v>13</v>
      </c>
      <c r="M13" s="2">
        <v>8</v>
      </c>
      <c r="N13" s="2">
        <v>9</v>
      </c>
      <c r="O13" s="119"/>
      <c r="Q13" s="26">
        <v>11</v>
      </c>
      <c r="R13" s="26">
        <v>52</v>
      </c>
      <c r="S13" s="26">
        <v>89</v>
      </c>
      <c r="T13" s="26">
        <v>130</v>
      </c>
      <c r="U13" s="17"/>
    </row>
    <row r="14" spans="1:22" ht="13.5" thickBot="1">
      <c r="A14" s="125" t="e">
        <f t="shared" si="6"/>
        <v>#N/A</v>
      </c>
      <c r="B14" s="123" t="e">
        <f t="shared" si="0"/>
        <v>#N/A</v>
      </c>
      <c r="C14" s="123" t="e">
        <f t="shared" si="1"/>
        <v>#N/A</v>
      </c>
      <c r="D14" s="124" t="e">
        <f t="shared" si="2"/>
        <v>#N/A</v>
      </c>
      <c r="G14" s="118" t="e">
        <f t="shared" si="7"/>
        <v>#N/A</v>
      </c>
      <c r="H14" s="2" t="e">
        <f t="shared" si="3"/>
        <v>#N/A</v>
      </c>
      <c r="I14" s="2" t="e">
        <f t="shared" si="4"/>
        <v>#N/A</v>
      </c>
      <c r="J14" s="119" t="e">
        <f t="shared" si="5"/>
        <v>#N/A</v>
      </c>
      <c r="L14" s="118">
        <v>14</v>
      </c>
      <c r="M14" s="2">
        <v>8</v>
      </c>
      <c r="N14" s="2"/>
      <c r="O14" s="119">
        <v>9</v>
      </c>
      <c r="Q14" s="27">
        <v>12</v>
      </c>
      <c r="R14" s="27">
        <v>51</v>
      </c>
      <c r="S14" s="27">
        <v>90</v>
      </c>
      <c r="T14" s="27">
        <v>129</v>
      </c>
      <c r="U14" s="18"/>
      <c r="V14" s="12">
        <v>12</v>
      </c>
    </row>
    <row r="15" spans="1:21" ht="13.5" thickBot="1">
      <c r="A15" s="125" t="e">
        <f t="shared" si="6"/>
        <v>#N/A</v>
      </c>
      <c r="B15" s="123" t="e">
        <f t="shared" si="0"/>
        <v>#N/A</v>
      </c>
      <c r="C15" s="123" t="e">
        <f t="shared" si="1"/>
        <v>#N/A</v>
      </c>
      <c r="D15" s="124" t="e">
        <f t="shared" si="2"/>
        <v>#N/A</v>
      </c>
      <c r="G15" s="118" t="e">
        <f t="shared" si="7"/>
        <v>#N/A</v>
      </c>
      <c r="H15" s="2" t="e">
        <f t="shared" si="3"/>
        <v>#N/A</v>
      </c>
      <c r="I15" s="2" t="e">
        <f t="shared" si="4"/>
        <v>#N/A</v>
      </c>
      <c r="J15" s="119" t="e">
        <f t="shared" si="5"/>
        <v>#N/A</v>
      </c>
      <c r="L15" s="118">
        <v>15</v>
      </c>
      <c r="M15" s="2">
        <v>4</v>
      </c>
      <c r="N15" s="2">
        <v>5</v>
      </c>
      <c r="O15" s="119">
        <v>10</v>
      </c>
      <c r="Q15" s="26">
        <v>13</v>
      </c>
      <c r="R15" s="26">
        <v>54</v>
      </c>
      <c r="S15" s="26">
        <v>95</v>
      </c>
      <c r="T15" s="26">
        <v>136</v>
      </c>
      <c r="U15" s="17"/>
    </row>
    <row r="16" spans="1:21" ht="13.5" thickBot="1">
      <c r="A16" s="125" t="e">
        <f t="shared" si="6"/>
        <v>#N/A</v>
      </c>
      <c r="B16" s="123" t="e">
        <f t="shared" si="0"/>
        <v>#N/A</v>
      </c>
      <c r="C16" s="123" t="e">
        <f t="shared" si="1"/>
        <v>#N/A</v>
      </c>
      <c r="D16" s="124" t="e">
        <f t="shared" si="2"/>
        <v>#N/A</v>
      </c>
      <c r="G16" s="118" t="e">
        <f t="shared" si="7"/>
        <v>#N/A</v>
      </c>
      <c r="H16" s="2" t="e">
        <f t="shared" si="3"/>
        <v>#N/A</v>
      </c>
      <c r="I16" s="2" t="e">
        <f t="shared" si="4"/>
        <v>#N/A</v>
      </c>
      <c r="J16" s="119" t="e">
        <f t="shared" si="5"/>
        <v>#N/A</v>
      </c>
      <c r="L16" s="118">
        <v>16</v>
      </c>
      <c r="M16" s="2">
        <v>16</v>
      </c>
      <c r="N16" s="2"/>
      <c r="O16" s="119"/>
      <c r="Q16" s="26">
        <v>14</v>
      </c>
      <c r="R16" s="26">
        <v>53</v>
      </c>
      <c r="S16" s="26">
        <v>96</v>
      </c>
      <c r="T16" s="26">
        <v>135</v>
      </c>
      <c r="U16" s="17"/>
    </row>
    <row r="17" spans="1:21" ht="13.5" thickBot="1">
      <c r="A17" s="125" t="e">
        <f t="shared" si="6"/>
        <v>#N/A</v>
      </c>
      <c r="B17" s="123" t="e">
        <f t="shared" si="0"/>
        <v>#N/A</v>
      </c>
      <c r="C17" s="123" t="e">
        <f t="shared" si="1"/>
        <v>#N/A</v>
      </c>
      <c r="D17" s="124" t="e">
        <f t="shared" si="2"/>
        <v>#N/A</v>
      </c>
      <c r="G17" s="118" t="e">
        <f t="shared" si="7"/>
        <v>#N/A</v>
      </c>
      <c r="H17" s="2" t="e">
        <f t="shared" si="3"/>
        <v>#N/A</v>
      </c>
      <c r="I17" s="2" t="e">
        <f t="shared" si="4"/>
        <v>#N/A</v>
      </c>
      <c r="J17" s="119" t="e">
        <f t="shared" si="5"/>
        <v>#N/A</v>
      </c>
      <c r="L17" s="118">
        <v>17</v>
      </c>
      <c r="M17" s="2">
        <v>12</v>
      </c>
      <c r="N17" s="2">
        <v>13</v>
      </c>
      <c r="O17" s="119"/>
      <c r="Q17" s="26">
        <v>15</v>
      </c>
      <c r="R17" s="26">
        <v>56</v>
      </c>
      <c r="S17" s="26">
        <v>93</v>
      </c>
      <c r="T17" s="26">
        <v>134</v>
      </c>
      <c r="U17" s="17"/>
    </row>
    <row r="18" spans="1:22" ht="13.5" thickBot="1">
      <c r="A18" s="125" t="e">
        <f t="shared" si="6"/>
        <v>#N/A</v>
      </c>
      <c r="B18" s="123" t="e">
        <f t="shared" si="0"/>
        <v>#N/A</v>
      </c>
      <c r="C18" s="123" t="e">
        <f t="shared" si="1"/>
        <v>#N/A</v>
      </c>
      <c r="D18" s="124" t="e">
        <f t="shared" si="2"/>
        <v>#N/A</v>
      </c>
      <c r="G18" s="118" t="e">
        <f t="shared" si="7"/>
        <v>#N/A</v>
      </c>
      <c r="H18" s="2" t="e">
        <f t="shared" si="3"/>
        <v>#N/A</v>
      </c>
      <c r="I18" s="2" t="e">
        <f t="shared" si="4"/>
        <v>#N/A</v>
      </c>
      <c r="J18" s="119" t="e">
        <f t="shared" si="5"/>
        <v>#N/A</v>
      </c>
      <c r="L18" s="118">
        <v>18</v>
      </c>
      <c r="M18" s="2">
        <v>12</v>
      </c>
      <c r="N18" s="2"/>
      <c r="O18" s="119">
        <v>13</v>
      </c>
      <c r="Q18" s="27">
        <v>16</v>
      </c>
      <c r="R18" s="27">
        <v>55</v>
      </c>
      <c r="S18" s="27">
        <v>94</v>
      </c>
      <c r="T18" s="27">
        <v>133</v>
      </c>
      <c r="U18" s="18"/>
      <c r="V18" s="12">
        <v>16</v>
      </c>
    </row>
    <row r="19" spans="1:21" ht="13.5" thickBot="1">
      <c r="A19" s="125" t="e">
        <f t="shared" si="6"/>
        <v>#N/A</v>
      </c>
      <c r="B19" s="123" t="e">
        <f t="shared" si="0"/>
        <v>#N/A</v>
      </c>
      <c r="C19" s="123" t="e">
        <f t="shared" si="1"/>
        <v>#N/A</v>
      </c>
      <c r="D19" s="124" t="e">
        <f t="shared" si="2"/>
        <v>#N/A</v>
      </c>
      <c r="G19" s="118" t="e">
        <f t="shared" si="7"/>
        <v>#N/A</v>
      </c>
      <c r="H19" s="2" t="e">
        <f t="shared" si="3"/>
        <v>#N/A</v>
      </c>
      <c r="I19" s="2" t="e">
        <f t="shared" si="4"/>
        <v>#N/A</v>
      </c>
      <c r="J19" s="119" t="e">
        <f t="shared" si="5"/>
        <v>#N/A</v>
      </c>
      <c r="L19" s="118">
        <v>19</v>
      </c>
      <c r="M19" s="2">
        <v>8</v>
      </c>
      <c r="N19" s="2">
        <v>9</v>
      </c>
      <c r="O19" s="119">
        <v>14</v>
      </c>
      <c r="Q19" s="26">
        <v>17</v>
      </c>
      <c r="R19" s="26">
        <v>58</v>
      </c>
      <c r="S19" s="26">
        <v>99</v>
      </c>
      <c r="T19" s="26">
        <v>140</v>
      </c>
      <c r="U19" s="17"/>
    </row>
    <row r="20" spans="1:21" ht="13.5" thickBot="1">
      <c r="A20" s="125" t="e">
        <f t="shared" si="6"/>
        <v>#N/A</v>
      </c>
      <c r="B20" s="123" t="e">
        <f t="shared" si="0"/>
        <v>#N/A</v>
      </c>
      <c r="C20" s="123" t="e">
        <f t="shared" si="1"/>
        <v>#N/A</v>
      </c>
      <c r="D20" s="124" t="e">
        <f t="shared" si="2"/>
        <v>#N/A</v>
      </c>
      <c r="G20" s="118" t="e">
        <f t="shared" si="7"/>
        <v>#N/A</v>
      </c>
      <c r="H20" s="2" t="e">
        <f t="shared" si="3"/>
        <v>#N/A</v>
      </c>
      <c r="I20" s="2" t="e">
        <f t="shared" si="4"/>
        <v>#N/A</v>
      </c>
      <c r="J20" s="119" t="e">
        <f t="shared" si="5"/>
        <v>#N/A</v>
      </c>
      <c r="L20" s="118">
        <v>20</v>
      </c>
      <c r="M20" s="2">
        <v>20</v>
      </c>
      <c r="N20" s="2"/>
      <c r="O20" s="119"/>
      <c r="Q20" s="26">
        <v>18</v>
      </c>
      <c r="R20" s="26">
        <v>57</v>
      </c>
      <c r="S20" s="26">
        <v>100</v>
      </c>
      <c r="T20" s="26">
        <v>139</v>
      </c>
      <c r="U20" s="17"/>
    </row>
    <row r="21" spans="1:21" ht="13.5" thickBot="1">
      <c r="A21" s="125" t="e">
        <f t="shared" si="6"/>
        <v>#N/A</v>
      </c>
      <c r="B21" s="123" t="e">
        <f t="shared" si="0"/>
        <v>#N/A</v>
      </c>
      <c r="C21" s="123" t="e">
        <f t="shared" si="1"/>
        <v>#N/A</v>
      </c>
      <c r="D21" s="124" t="e">
        <f t="shared" si="2"/>
        <v>#N/A</v>
      </c>
      <c r="G21" s="118" t="e">
        <f t="shared" si="7"/>
        <v>#N/A</v>
      </c>
      <c r="H21" s="2" t="e">
        <f t="shared" si="3"/>
        <v>#N/A</v>
      </c>
      <c r="I21" s="2" t="e">
        <f t="shared" si="4"/>
        <v>#N/A</v>
      </c>
      <c r="J21" s="119" t="e">
        <f t="shared" si="5"/>
        <v>#N/A</v>
      </c>
      <c r="L21" s="118">
        <v>21</v>
      </c>
      <c r="M21" s="2">
        <v>16</v>
      </c>
      <c r="N21" s="2">
        <v>17</v>
      </c>
      <c r="O21" s="119"/>
      <c r="Q21" s="26">
        <v>19</v>
      </c>
      <c r="R21" s="26">
        <v>60</v>
      </c>
      <c r="S21" s="26">
        <v>97</v>
      </c>
      <c r="T21" s="26">
        <v>138</v>
      </c>
      <c r="U21" s="17"/>
    </row>
    <row r="22" spans="1:22" ht="13.5" thickBot="1">
      <c r="A22" s="125" t="e">
        <f t="shared" si="6"/>
        <v>#N/A</v>
      </c>
      <c r="B22" s="123" t="e">
        <f t="shared" si="0"/>
        <v>#N/A</v>
      </c>
      <c r="C22" s="123" t="e">
        <f t="shared" si="1"/>
        <v>#N/A</v>
      </c>
      <c r="D22" s="124" t="e">
        <f t="shared" si="2"/>
        <v>#N/A</v>
      </c>
      <c r="G22" s="118" t="e">
        <f t="shared" si="7"/>
        <v>#N/A</v>
      </c>
      <c r="H22" s="2" t="e">
        <f t="shared" si="3"/>
        <v>#N/A</v>
      </c>
      <c r="I22" s="2" t="e">
        <f t="shared" si="4"/>
        <v>#N/A</v>
      </c>
      <c r="J22" s="119" t="e">
        <f t="shared" si="5"/>
        <v>#N/A</v>
      </c>
      <c r="L22" s="118">
        <v>22</v>
      </c>
      <c r="M22" s="2">
        <v>16</v>
      </c>
      <c r="N22" s="2"/>
      <c r="O22" s="119">
        <v>17</v>
      </c>
      <c r="Q22" s="27">
        <v>20</v>
      </c>
      <c r="R22" s="27">
        <v>59</v>
      </c>
      <c r="S22" s="27">
        <v>98</v>
      </c>
      <c r="T22" s="27">
        <v>137</v>
      </c>
      <c r="U22" s="18"/>
      <c r="V22" s="12">
        <v>20</v>
      </c>
    </row>
    <row r="23" spans="1:21" ht="13.5" thickBot="1">
      <c r="A23" s="125" t="e">
        <f>IF(A22="","",IF(A22+1&gt;$F$1,"",A22+1))</f>
        <v>#N/A</v>
      </c>
      <c r="B23" s="123" t="e">
        <f t="shared" si="0"/>
        <v>#N/A</v>
      </c>
      <c r="C23" s="123" t="e">
        <f t="shared" si="1"/>
        <v>#N/A</v>
      </c>
      <c r="D23" s="124" t="e">
        <f t="shared" si="2"/>
        <v>#N/A</v>
      </c>
      <c r="G23" s="118" t="e">
        <f t="shared" si="7"/>
        <v>#N/A</v>
      </c>
      <c r="H23" s="2" t="e">
        <f t="shared" si="3"/>
        <v>#N/A</v>
      </c>
      <c r="I23" s="2" t="e">
        <f t="shared" si="4"/>
        <v>#N/A</v>
      </c>
      <c r="J23" s="119" t="e">
        <f t="shared" si="5"/>
        <v>#N/A</v>
      </c>
      <c r="L23" s="118">
        <v>23</v>
      </c>
      <c r="M23" s="2">
        <v>12</v>
      </c>
      <c r="N23" s="2">
        <v>13</v>
      </c>
      <c r="O23" s="119">
        <v>18</v>
      </c>
      <c r="Q23" s="26">
        <v>21</v>
      </c>
      <c r="R23" s="26">
        <v>62</v>
      </c>
      <c r="S23" s="26">
        <v>103</v>
      </c>
      <c r="T23" s="26">
        <v>144</v>
      </c>
      <c r="U23" s="17"/>
    </row>
    <row r="24" spans="1:21" ht="13.5" thickBot="1">
      <c r="A24" s="125" t="e">
        <f t="shared" si="6"/>
        <v>#N/A</v>
      </c>
      <c r="B24" s="123" t="e">
        <f t="shared" si="0"/>
        <v>#N/A</v>
      </c>
      <c r="C24" s="123" t="e">
        <f t="shared" si="1"/>
        <v>#N/A</v>
      </c>
      <c r="D24" s="124" t="e">
        <f t="shared" si="2"/>
        <v>#N/A</v>
      </c>
      <c r="G24" s="118" t="e">
        <f t="shared" si="7"/>
        <v>#N/A</v>
      </c>
      <c r="H24" s="2" t="e">
        <f t="shared" si="3"/>
        <v>#N/A</v>
      </c>
      <c r="I24" s="2" t="e">
        <f t="shared" si="4"/>
        <v>#N/A</v>
      </c>
      <c r="J24" s="119" t="e">
        <f t="shared" si="5"/>
        <v>#N/A</v>
      </c>
      <c r="L24" s="118">
        <v>24</v>
      </c>
      <c r="M24" s="2">
        <v>24</v>
      </c>
      <c r="N24" s="2"/>
      <c r="O24" s="119"/>
      <c r="Q24" s="26">
        <v>22</v>
      </c>
      <c r="R24" s="26">
        <v>61</v>
      </c>
      <c r="S24" s="26">
        <v>104</v>
      </c>
      <c r="T24" s="26">
        <v>143</v>
      </c>
      <c r="U24" s="17"/>
    </row>
    <row r="25" spans="1:21" ht="13.5" thickBot="1">
      <c r="A25" s="125" t="e">
        <f t="shared" si="6"/>
        <v>#N/A</v>
      </c>
      <c r="B25" s="123" t="e">
        <f t="shared" si="0"/>
        <v>#N/A</v>
      </c>
      <c r="C25" s="123" t="e">
        <f t="shared" si="1"/>
        <v>#N/A</v>
      </c>
      <c r="D25" s="124" t="e">
        <f t="shared" si="2"/>
        <v>#N/A</v>
      </c>
      <c r="G25" s="118" t="e">
        <f t="shared" si="7"/>
        <v>#N/A</v>
      </c>
      <c r="H25" s="2" t="e">
        <f t="shared" si="3"/>
        <v>#N/A</v>
      </c>
      <c r="I25" s="2" t="e">
        <f t="shared" si="4"/>
        <v>#N/A</v>
      </c>
      <c r="J25" s="119" t="e">
        <f t="shared" si="5"/>
        <v>#N/A</v>
      </c>
      <c r="L25" s="118">
        <v>25</v>
      </c>
      <c r="M25" s="2">
        <v>20</v>
      </c>
      <c r="N25" s="2">
        <v>21</v>
      </c>
      <c r="O25" s="119"/>
      <c r="Q25" s="26">
        <v>23</v>
      </c>
      <c r="R25" s="26">
        <v>64</v>
      </c>
      <c r="S25" s="26">
        <v>101</v>
      </c>
      <c r="T25" s="26">
        <v>142</v>
      </c>
      <c r="U25" s="17"/>
    </row>
    <row r="26" spans="1:22" ht="13.5" thickBot="1">
      <c r="A26" s="125" t="e">
        <f t="shared" si="6"/>
        <v>#N/A</v>
      </c>
      <c r="B26" s="123" t="e">
        <f t="shared" si="0"/>
        <v>#N/A</v>
      </c>
      <c r="C26" s="123" t="e">
        <f t="shared" si="1"/>
        <v>#N/A</v>
      </c>
      <c r="D26" s="124" t="e">
        <f t="shared" si="2"/>
        <v>#N/A</v>
      </c>
      <c r="G26" s="118" t="e">
        <f t="shared" si="7"/>
        <v>#N/A</v>
      </c>
      <c r="H26" s="2" t="e">
        <f t="shared" si="3"/>
        <v>#N/A</v>
      </c>
      <c r="I26" s="2" t="e">
        <f t="shared" si="4"/>
        <v>#N/A</v>
      </c>
      <c r="J26" s="119" t="e">
        <f t="shared" si="5"/>
        <v>#N/A</v>
      </c>
      <c r="L26" s="118">
        <v>26</v>
      </c>
      <c r="M26" s="2">
        <v>20</v>
      </c>
      <c r="N26" s="2"/>
      <c r="O26" s="119">
        <v>21</v>
      </c>
      <c r="Q26" s="27">
        <v>24</v>
      </c>
      <c r="R26" s="27">
        <v>63</v>
      </c>
      <c r="S26" s="27">
        <v>102</v>
      </c>
      <c r="T26" s="27">
        <v>141</v>
      </c>
      <c r="U26" s="18"/>
      <c r="V26" s="12">
        <v>24</v>
      </c>
    </row>
    <row r="27" spans="1:21" ht="13.5" thickBot="1">
      <c r="A27" s="125" t="e">
        <f t="shared" si="6"/>
        <v>#N/A</v>
      </c>
      <c r="B27" s="123" t="e">
        <f t="shared" si="0"/>
        <v>#N/A</v>
      </c>
      <c r="C27" s="123" t="e">
        <f t="shared" si="1"/>
        <v>#N/A</v>
      </c>
      <c r="D27" s="124" t="e">
        <f t="shared" si="2"/>
        <v>#N/A</v>
      </c>
      <c r="G27" s="118" t="e">
        <f t="shared" si="7"/>
        <v>#N/A</v>
      </c>
      <c r="H27" s="2" t="e">
        <f t="shared" si="3"/>
        <v>#N/A</v>
      </c>
      <c r="I27" s="2" t="e">
        <f t="shared" si="4"/>
        <v>#N/A</v>
      </c>
      <c r="J27" s="119" t="e">
        <f t="shared" si="5"/>
        <v>#N/A</v>
      </c>
      <c r="L27" s="118">
        <v>27</v>
      </c>
      <c r="M27" s="2">
        <v>16</v>
      </c>
      <c r="N27" s="2">
        <v>17</v>
      </c>
      <c r="O27" s="119">
        <v>22</v>
      </c>
      <c r="Q27" s="26">
        <v>25</v>
      </c>
      <c r="R27" s="26">
        <v>66</v>
      </c>
      <c r="S27" s="26">
        <v>107</v>
      </c>
      <c r="T27" s="26">
        <v>148</v>
      </c>
      <c r="U27" s="17"/>
    </row>
    <row r="28" spans="1:21" ht="13.5" thickBot="1">
      <c r="A28" s="125" t="e">
        <f t="shared" si="6"/>
        <v>#N/A</v>
      </c>
      <c r="B28" s="123" t="e">
        <f t="shared" si="0"/>
        <v>#N/A</v>
      </c>
      <c r="C28" s="123" t="e">
        <f t="shared" si="1"/>
        <v>#N/A</v>
      </c>
      <c r="D28" s="124" t="e">
        <f t="shared" si="2"/>
        <v>#N/A</v>
      </c>
      <c r="G28" s="118" t="e">
        <f t="shared" si="7"/>
        <v>#N/A</v>
      </c>
      <c r="H28" s="2" t="e">
        <f t="shared" si="3"/>
        <v>#N/A</v>
      </c>
      <c r="I28" s="2" t="e">
        <f t="shared" si="4"/>
        <v>#N/A</v>
      </c>
      <c r="J28" s="119" t="e">
        <f t="shared" si="5"/>
        <v>#N/A</v>
      </c>
      <c r="L28" s="118">
        <v>28</v>
      </c>
      <c r="M28" s="2">
        <v>28</v>
      </c>
      <c r="N28" s="2"/>
      <c r="O28" s="119"/>
      <c r="Q28" s="26">
        <v>26</v>
      </c>
      <c r="R28" s="26">
        <v>65</v>
      </c>
      <c r="S28" s="26">
        <v>108</v>
      </c>
      <c r="T28" s="26">
        <v>147</v>
      </c>
      <c r="U28" s="17"/>
    </row>
    <row r="29" spans="1:21" ht="13.5" thickBot="1">
      <c r="A29" s="125" t="e">
        <f t="shared" si="6"/>
        <v>#N/A</v>
      </c>
      <c r="B29" s="123" t="e">
        <f t="shared" si="0"/>
        <v>#N/A</v>
      </c>
      <c r="C29" s="123" t="e">
        <f t="shared" si="1"/>
        <v>#N/A</v>
      </c>
      <c r="D29" s="124" t="e">
        <f t="shared" si="2"/>
        <v>#N/A</v>
      </c>
      <c r="G29" s="118" t="e">
        <f t="shared" si="7"/>
        <v>#N/A</v>
      </c>
      <c r="H29" s="2" t="e">
        <f t="shared" si="3"/>
        <v>#N/A</v>
      </c>
      <c r="I29" s="2" t="e">
        <f t="shared" si="4"/>
        <v>#N/A</v>
      </c>
      <c r="J29" s="119" t="e">
        <f t="shared" si="5"/>
        <v>#N/A</v>
      </c>
      <c r="L29" s="118">
        <v>29</v>
      </c>
      <c r="M29" s="2">
        <v>24</v>
      </c>
      <c r="N29" s="2">
        <v>25</v>
      </c>
      <c r="O29" s="119"/>
      <c r="Q29" s="26">
        <v>27</v>
      </c>
      <c r="R29" s="26">
        <v>68</v>
      </c>
      <c r="S29" s="26">
        <v>105</v>
      </c>
      <c r="T29" s="26">
        <v>146</v>
      </c>
      <c r="U29" s="17"/>
    </row>
    <row r="30" spans="1:22" ht="13.5" thickBot="1">
      <c r="A30" s="125" t="e">
        <f t="shared" si="6"/>
        <v>#N/A</v>
      </c>
      <c r="B30" s="123" t="e">
        <f t="shared" si="0"/>
        <v>#N/A</v>
      </c>
      <c r="C30" s="123" t="e">
        <f t="shared" si="1"/>
        <v>#N/A</v>
      </c>
      <c r="D30" s="124" t="e">
        <f t="shared" si="2"/>
        <v>#N/A</v>
      </c>
      <c r="G30" s="118" t="e">
        <f t="shared" si="7"/>
        <v>#N/A</v>
      </c>
      <c r="H30" s="2" t="e">
        <f t="shared" si="3"/>
        <v>#N/A</v>
      </c>
      <c r="I30" s="2" t="e">
        <f t="shared" si="4"/>
        <v>#N/A</v>
      </c>
      <c r="J30" s="119" t="e">
        <f t="shared" si="5"/>
        <v>#N/A</v>
      </c>
      <c r="L30" s="118">
        <v>30</v>
      </c>
      <c r="M30" s="2">
        <v>24</v>
      </c>
      <c r="N30" s="2"/>
      <c r="O30" s="119">
        <v>25</v>
      </c>
      <c r="Q30" s="27">
        <v>28</v>
      </c>
      <c r="R30" s="27">
        <v>67</v>
      </c>
      <c r="S30" s="27">
        <v>106</v>
      </c>
      <c r="T30" s="27">
        <v>145</v>
      </c>
      <c r="U30" s="18"/>
      <c r="V30" s="12">
        <v>28</v>
      </c>
    </row>
    <row r="31" spans="1:21" ht="13.5" thickBot="1">
      <c r="A31" s="125" t="e">
        <f t="shared" si="6"/>
        <v>#N/A</v>
      </c>
      <c r="B31" s="123" t="e">
        <f t="shared" si="0"/>
        <v>#N/A</v>
      </c>
      <c r="C31" s="123" t="e">
        <f t="shared" si="1"/>
        <v>#N/A</v>
      </c>
      <c r="D31" s="124" t="e">
        <f t="shared" si="2"/>
        <v>#N/A</v>
      </c>
      <c r="G31" s="118" t="e">
        <f t="shared" si="7"/>
        <v>#N/A</v>
      </c>
      <c r="H31" s="2" t="e">
        <f t="shared" si="3"/>
        <v>#N/A</v>
      </c>
      <c r="I31" s="2" t="e">
        <f t="shared" si="4"/>
        <v>#N/A</v>
      </c>
      <c r="J31" s="119" t="e">
        <f t="shared" si="5"/>
        <v>#N/A</v>
      </c>
      <c r="L31" s="118">
        <v>31</v>
      </c>
      <c r="M31" s="2">
        <v>20</v>
      </c>
      <c r="N31" s="2">
        <v>21</v>
      </c>
      <c r="O31" s="119">
        <v>26</v>
      </c>
      <c r="Q31" s="26">
        <v>29</v>
      </c>
      <c r="R31" s="26">
        <v>70</v>
      </c>
      <c r="S31" s="26">
        <v>111</v>
      </c>
      <c r="T31" s="26">
        <v>152</v>
      </c>
      <c r="U31" s="17"/>
    </row>
    <row r="32" spans="1:21" ht="13.5" thickBot="1">
      <c r="A32" s="125" t="e">
        <f t="shared" si="6"/>
        <v>#N/A</v>
      </c>
      <c r="B32" s="123" t="e">
        <f t="shared" si="0"/>
        <v>#N/A</v>
      </c>
      <c r="C32" s="123" t="e">
        <f t="shared" si="1"/>
        <v>#N/A</v>
      </c>
      <c r="D32" s="124" t="e">
        <f t="shared" si="2"/>
        <v>#N/A</v>
      </c>
      <c r="G32" s="118" t="e">
        <f t="shared" si="7"/>
        <v>#N/A</v>
      </c>
      <c r="H32" s="2" t="e">
        <f t="shared" si="3"/>
        <v>#N/A</v>
      </c>
      <c r="I32" s="2" t="e">
        <f t="shared" si="4"/>
        <v>#N/A</v>
      </c>
      <c r="J32" s="119" t="e">
        <f t="shared" si="5"/>
        <v>#N/A</v>
      </c>
      <c r="L32" s="118">
        <v>32</v>
      </c>
      <c r="M32" s="13">
        <v>32</v>
      </c>
      <c r="N32" s="2"/>
      <c r="O32" s="119"/>
      <c r="Q32" s="26">
        <v>30</v>
      </c>
      <c r="R32" s="26">
        <v>69</v>
      </c>
      <c r="S32" s="26">
        <v>112</v>
      </c>
      <c r="T32" s="26">
        <v>151</v>
      </c>
      <c r="U32" s="17"/>
    </row>
    <row r="33" spans="1:21" ht="13.5" thickBot="1">
      <c r="A33" s="125" t="e">
        <f t="shared" si="6"/>
        <v>#N/A</v>
      </c>
      <c r="B33" s="123" t="e">
        <f t="shared" si="0"/>
        <v>#N/A</v>
      </c>
      <c r="C33" s="123" t="e">
        <f t="shared" si="1"/>
        <v>#N/A</v>
      </c>
      <c r="D33" s="124" t="e">
        <f t="shared" si="2"/>
        <v>#N/A</v>
      </c>
      <c r="G33" s="118" t="e">
        <f t="shared" si="7"/>
        <v>#N/A</v>
      </c>
      <c r="H33" s="2" t="e">
        <f t="shared" si="3"/>
        <v>#N/A</v>
      </c>
      <c r="I33" s="2" t="e">
        <f t="shared" si="4"/>
        <v>#N/A</v>
      </c>
      <c r="J33" s="119" t="e">
        <f t="shared" si="5"/>
        <v>#N/A</v>
      </c>
      <c r="L33" s="118">
        <v>33</v>
      </c>
      <c r="M33" s="2">
        <v>28</v>
      </c>
      <c r="N33" s="2">
        <v>29</v>
      </c>
      <c r="O33" s="119"/>
      <c r="Q33" s="26">
        <v>31</v>
      </c>
      <c r="R33" s="26">
        <v>72</v>
      </c>
      <c r="S33" s="26">
        <v>109</v>
      </c>
      <c r="T33" s="26">
        <v>150</v>
      </c>
      <c r="U33" s="17"/>
    </row>
    <row r="34" spans="1:22" ht="13.5" thickBot="1">
      <c r="A34" s="125" t="e">
        <f t="shared" si="6"/>
        <v>#N/A</v>
      </c>
      <c r="B34" s="123" t="e">
        <f t="shared" si="0"/>
        <v>#N/A</v>
      </c>
      <c r="C34" s="123" t="e">
        <f t="shared" si="1"/>
        <v>#N/A</v>
      </c>
      <c r="D34" s="124" t="e">
        <f t="shared" si="2"/>
        <v>#N/A</v>
      </c>
      <c r="G34" s="118" t="e">
        <f t="shared" si="7"/>
        <v>#N/A</v>
      </c>
      <c r="H34" s="2" t="e">
        <f t="shared" si="3"/>
        <v>#N/A</v>
      </c>
      <c r="I34" s="2" t="e">
        <f t="shared" si="4"/>
        <v>#N/A</v>
      </c>
      <c r="J34" s="119" t="e">
        <f t="shared" si="5"/>
        <v>#N/A</v>
      </c>
      <c r="L34" s="118">
        <v>34</v>
      </c>
      <c r="M34" s="2">
        <v>28</v>
      </c>
      <c r="N34" s="2"/>
      <c r="O34" s="119">
        <v>29</v>
      </c>
      <c r="Q34" s="27">
        <v>32</v>
      </c>
      <c r="R34" s="27">
        <v>71</v>
      </c>
      <c r="S34" s="27">
        <v>110</v>
      </c>
      <c r="T34" s="27">
        <v>149</v>
      </c>
      <c r="U34" s="18"/>
      <c r="V34" s="12">
        <v>32</v>
      </c>
    </row>
    <row r="35" spans="1:21" ht="13.5" thickBot="1">
      <c r="A35" s="125" t="e">
        <f t="shared" si="6"/>
        <v>#N/A</v>
      </c>
      <c r="B35" s="123" t="e">
        <f t="shared" si="0"/>
        <v>#N/A</v>
      </c>
      <c r="C35" s="123" t="e">
        <f t="shared" si="1"/>
        <v>#N/A</v>
      </c>
      <c r="D35" s="124" t="e">
        <f t="shared" si="2"/>
        <v>#N/A</v>
      </c>
      <c r="G35" s="118" t="e">
        <f t="shared" si="7"/>
        <v>#N/A</v>
      </c>
      <c r="H35" s="2" t="e">
        <f t="shared" si="3"/>
        <v>#N/A</v>
      </c>
      <c r="I35" s="2" t="e">
        <f t="shared" si="4"/>
        <v>#N/A</v>
      </c>
      <c r="J35" s="119" t="e">
        <f t="shared" si="5"/>
        <v>#N/A</v>
      </c>
      <c r="L35" s="118">
        <v>35</v>
      </c>
      <c r="M35" s="2">
        <v>24</v>
      </c>
      <c r="N35" s="2">
        <v>25</v>
      </c>
      <c r="O35" s="119">
        <v>30</v>
      </c>
      <c r="Q35" s="26">
        <v>33</v>
      </c>
      <c r="R35" s="26">
        <v>74</v>
      </c>
      <c r="S35" s="26">
        <v>115</v>
      </c>
      <c r="T35" s="26">
        <v>156</v>
      </c>
      <c r="U35" s="17"/>
    </row>
    <row r="36" spans="1:21" ht="13.5" thickBot="1">
      <c r="A36" s="125" t="e">
        <f t="shared" si="6"/>
        <v>#N/A</v>
      </c>
      <c r="B36" s="123" t="e">
        <f t="shared" si="0"/>
        <v>#N/A</v>
      </c>
      <c r="C36" s="123" t="e">
        <f t="shared" si="1"/>
        <v>#N/A</v>
      </c>
      <c r="D36" s="124" t="e">
        <f t="shared" si="2"/>
        <v>#N/A</v>
      </c>
      <c r="G36" s="118" t="e">
        <f t="shared" si="7"/>
        <v>#N/A</v>
      </c>
      <c r="H36" s="2" t="e">
        <f t="shared" si="3"/>
        <v>#N/A</v>
      </c>
      <c r="I36" s="2" t="e">
        <f t="shared" si="4"/>
        <v>#N/A</v>
      </c>
      <c r="J36" s="119" t="e">
        <f t="shared" si="5"/>
        <v>#N/A</v>
      </c>
      <c r="L36" s="120">
        <v>36</v>
      </c>
      <c r="M36" s="12">
        <v>36</v>
      </c>
      <c r="N36" s="12"/>
      <c r="O36" s="121"/>
      <c r="Q36" s="26">
        <v>34</v>
      </c>
      <c r="R36" s="26">
        <v>73</v>
      </c>
      <c r="S36" s="26">
        <v>116</v>
      </c>
      <c r="T36" s="26">
        <v>155</v>
      </c>
      <c r="U36" s="17"/>
    </row>
    <row r="37" spans="1:21" ht="13.5" thickBot="1">
      <c r="A37" s="125" t="e">
        <f t="shared" si="6"/>
        <v>#N/A</v>
      </c>
      <c r="B37" s="123" t="e">
        <f t="shared" si="0"/>
        <v>#N/A</v>
      </c>
      <c r="C37" s="123" t="e">
        <f t="shared" si="1"/>
        <v>#N/A</v>
      </c>
      <c r="D37" s="124" t="e">
        <f t="shared" si="2"/>
        <v>#N/A</v>
      </c>
      <c r="G37" s="118" t="e">
        <f t="shared" si="7"/>
        <v>#N/A</v>
      </c>
      <c r="H37" s="2" t="e">
        <f t="shared" si="3"/>
        <v>#N/A</v>
      </c>
      <c r="I37" s="2" t="e">
        <f t="shared" si="4"/>
        <v>#N/A</v>
      </c>
      <c r="J37" s="119" t="e">
        <f t="shared" si="5"/>
        <v>#N/A</v>
      </c>
      <c r="Q37" s="26">
        <v>35</v>
      </c>
      <c r="R37" s="26">
        <v>76</v>
      </c>
      <c r="S37" s="26">
        <v>113</v>
      </c>
      <c r="T37" s="26">
        <v>154</v>
      </c>
      <c r="U37" s="17"/>
    </row>
    <row r="38" spans="1:21" ht="13.5" thickBot="1">
      <c r="A38" s="126" t="e">
        <f t="shared" si="6"/>
        <v>#N/A</v>
      </c>
      <c r="B38" s="123" t="e">
        <f t="shared" si="0"/>
        <v>#N/A</v>
      </c>
      <c r="C38" s="123" t="e">
        <f t="shared" si="1"/>
        <v>#N/A</v>
      </c>
      <c r="D38" s="124" t="e">
        <f t="shared" si="2"/>
        <v>#N/A</v>
      </c>
      <c r="G38" s="118" t="e">
        <f t="shared" si="7"/>
        <v>#N/A</v>
      </c>
      <c r="H38" s="2" t="e">
        <f t="shared" si="3"/>
        <v>#N/A</v>
      </c>
      <c r="I38" s="2" t="e">
        <f t="shared" si="4"/>
        <v>#N/A</v>
      </c>
      <c r="J38" s="119" t="e">
        <f t="shared" si="5"/>
        <v>#N/A</v>
      </c>
      <c r="Q38" s="27">
        <v>36</v>
      </c>
      <c r="R38" s="27">
        <v>75</v>
      </c>
      <c r="S38" s="27">
        <v>114</v>
      </c>
      <c r="T38" s="27">
        <v>153</v>
      </c>
      <c r="U38" s="17"/>
    </row>
    <row r="39" spans="1:10" ht="13.5" thickBot="1">
      <c r="A39" s="118" t="e">
        <f t="shared" si="6"/>
        <v>#N/A</v>
      </c>
      <c r="B39" s="2" t="e">
        <f>IF(A39="","",VLOOKUP(A39,$G$3:$J$52,2,FALSE))</f>
        <v>#N/A</v>
      </c>
      <c r="C39" s="2" t="e">
        <f>IF($A39="","",VLOOKUP($A39,$G$3:$J$52,3,FALSE))</f>
        <v>#N/A</v>
      </c>
      <c r="D39" s="119" t="e">
        <f>IF($A39="","",VLOOKUP($A39,$G$3:$J$52,4,FALSE))</f>
        <v>#N/A</v>
      </c>
      <c r="G39" s="120" t="e">
        <f t="shared" si="7"/>
        <v>#N/A</v>
      </c>
      <c r="H39" s="12" t="e">
        <f t="shared" si="3"/>
        <v>#N/A</v>
      </c>
      <c r="I39" s="12" t="e">
        <f t="shared" si="4"/>
        <v>#N/A</v>
      </c>
      <c r="J39" s="121" t="e">
        <f t="shared" si="5"/>
        <v>#N/A</v>
      </c>
    </row>
    <row r="40" spans="11:14" ht="13.5" thickBot="1">
      <c r="K40" s="28" t="e">
        <f>VLOOKUP(F1,L4:O36,3,FALSE)</f>
        <v>#N/A</v>
      </c>
      <c r="L40" s="2"/>
      <c r="M40" s="2"/>
      <c r="N40" s="2"/>
    </row>
    <row r="41" spans="7:20" ht="12.75">
      <c r="G41" s="115" t="e">
        <f aca="true" t="shared" si="8" ref="G41:H45">IF($K$40=0,"",SUM(Q41+$K$40))</f>
        <v>#N/A</v>
      </c>
      <c r="H41" s="116" t="e">
        <f t="shared" si="8"/>
        <v>#N/A</v>
      </c>
      <c r="I41" s="116" t="e">
        <f aca="true" t="shared" si="9" ref="I41:J45">IF($K$40=0,"",SUM(S41+$K$40))</f>
        <v>#N/A</v>
      </c>
      <c r="J41" s="117" t="e">
        <f t="shared" si="9"/>
        <v>#N/A</v>
      </c>
      <c r="Q41" s="115">
        <v>0</v>
      </c>
      <c r="R41" s="116">
        <v>44</v>
      </c>
      <c r="S41" s="116">
        <v>82</v>
      </c>
      <c r="T41" s="117">
        <v>123</v>
      </c>
    </row>
    <row r="42" spans="7:20" ht="12.75">
      <c r="G42" s="118" t="e">
        <f t="shared" si="8"/>
        <v>#N/A</v>
      </c>
      <c r="H42" s="2" t="e">
        <f t="shared" si="8"/>
        <v>#N/A</v>
      </c>
      <c r="I42" s="2" t="e">
        <f t="shared" si="9"/>
        <v>#N/A</v>
      </c>
      <c r="J42" s="119" t="e">
        <f t="shared" si="9"/>
        <v>#N/A</v>
      </c>
      <c r="Q42" s="118">
        <v>1</v>
      </c>
      <c r="R42" s="2">
        <v>40</v>
      </c>
      <c r="S42" s="2">
        <v>83</v>
      </c>
      <c r="T42" s="119">
        <v>124</v>
      </c>
    </row>
    <row r="43" spans="7:20" ht="12.75">
      <c r="G43" s="118" t="e">
        <f t="shared" si="8"/>
        <v>#N/A</v>
      </c>
      <c r="H43" s="2" t="e">
        <f t="shared" si="8"/>
        <v>#N/A</v>
      </c>
      <c r="I43" s="2" t="e">
        <f t="shared" si="9"/>
        <v>#N/A</v>
      </c>
      <c r="J43" s="119" t="e">
        <f t="shared" si="9"/>
        <v>#N/A</v>
      </c>
      <c r="Q43" s="118">
        <v>2</v>
      </c>
      <c r="R43" s="2">
        <v>41</v>
      </c>
      <c r="S43" s="2">
        <v>84</v>
      </c>
      <c r="T43" s="119">
        <v>120</v>
      </c>
    </row>
    <row r="44" spans="7:20" ht="12.75">
      <c r="G44" s="118" t="e">
        <f t="shared" si="8"/>
        <v>#N/A</v>
      </c>
      <c r="H44" s="2" t="e">
        <f t="shared" si="8"/>
        <v>#N/A</v>
      </c>
      <c r="I44" s="2" t="e">
        <f t="shared" si="9"/>
        <v>#N/A</v>
      </c>
      <c r="J44" s="119" t="e">
        <f t="shared" si="9"/>
        <v>#N/A</v>
      </c>
      <c r="Q44" s="118">
        <v>3</v>
      </c>
      <c r="R44" s="2">
        <v>42</v>
      </c>
      <c r="S44" s="2">
        <v>80</v>
      </c>
      <c r="T44" s="119">
        <v>121</v>
      </c>
    </row>
    <row r="45" spans="7:20" ht="13.5" thickBot="1">
      <c r="G45" s="120" t="e">
        <f t="shared" si="8"/>
        <v>#N/A</v>
      </c>
      <c r="H45" s="12" t="e">
        <f t="shared" si="8"/>
        <v>#N/A</v>
      </c>
      <c r="I45" s="12" t="e">
        <f t="shared" si="9"/>
        <v>#N/A</v>
      </c>
      <c r="J45" s="121" t="e">
        <f t="shared" si="9"/>
        <v>#N/A</v>
      </c>
      <c r="Q45" s="120">
        <v>4</v>
      </c>
      <c r="R45" s="12">
        <v>43</v>
      </c>
      <c r="S45" s="12">
        <v>81</v>
      </c>
      <c r="T45" s="121">
        <v>122</v>
      </c>
    </row>
    <row r="46" spans="11:14" ht="13.5" thickBot="1">
      <c r="K46" s="28" t="e">
        <f>VLOOKUP(F1,L4:O36,4,FALSE)</f>
        <v>#N/A</v>
      </c>
      <c r="L46" s="2"/>
      <c r="M46" s="2"/>
      <c r="N46" s="2"/>
    </row>
    <row r="47" spans="7:20" ht="12.75">
      <c r="G47" s="115" t="e">
        <f aca="true" t="shared" si="10" ref="G47:G52">IF($K$46=0,"",$K$46+Q47)</f>
        <v>#N/A</v>
      </c>
      <c r="H47" s="116" t="e">
        <f aca="true" t="shared" si="11" ref="H47:H52">IF($K$46=0,"",$K$46+R47)</f>
        <v>#N/A</v>
      </c>
      <c r="I47" s="116" t="e">
        <f aca="true" t="shared" si="12" ref="I47:I52">IF($K$46=0,"",$K$46+S47)</f>
        <v>#N/A</v>
      </c>
      <c r="J47" s="117" t="e">
        <f aca="true" t="shared" si="13" ref="J47:J52">IF($K$46=0,"",$K$46+T47)</f>
        <v>#N/A</v>
      </c>
      <c r="Q47" s="115">
        <v>0</v>
      </c>
      <c r="R47" s="116">
        <v>45</v>
      </c>
      <c r="S47" s="116">
        <v>84</v>
      </c>
      <c r="T47" s="117">
        <v>123</v>
      </c>
    </row>
    <row r="48" spans="7:20" ht="12.75">
      <c r="G48" s="118" t="e">
        <f t="shared" si="10"/>
        <v>#N/A</v>
      </c>
      <c r="H48" s="2" t="e">
        <f t="shared" si="11"/>
        <v>#N/A</v>
      </c>
      <c r="I48" s="2" t="e">
        <f t="shared" si="12"/>
        <v>#N/A</v>
      </c>
      <c r="J48" s="119" t="e">
        <f t="shared" si="13"/>
        <v>#N/A</v>
      </c>
      <c r="Q48" s="118">
        <v>1</v>
      </c>
      <c r="R48" s="2">
        <v>40</v>
      </c>
      <c r="S48" s="2">
        <v>85</v>
      </c>
      <c r="T48" s="119">
        <v>124</v>
      </c>
    </row>
    <row r="49" spans="7:20" ht="12.75">
      <c r="G49" s="118" t="e">
        <f t="shared" si="10"/>
        <v>#N/A</v>
      </c>
      <c r="H49" s="2" t="e">
        <f t="shared" si="11"/>
        <v>#N/A</v>
      </c>
      <c r="I49" s="2" t="e">
        <f t="shared" si="12"/>
        <v>#N/A</v>
      </c>
      <c r="J49" s="119" t="e">
        <f t="shared" si="13"/>
        <v>#N/A</v>
      </c>
      <c r="Q49" s="118">
        <v>2</v>
      </c>
      <c r="R49" s="2">
        <v>41</v>
      </c>
      <c r="S49" s="2">
        <v>80</v>
      </c>
      <c r="T49" s="119">
        <v>125</v>
      </c>
    </row>
    <row r="50" spans="7:20" ht="12.75">
      <c r="G50" s="118" t="e">
        <f t="shared" si="10"/>
        <v>#N/A</v>
      </c>
      <c r="H50" s="2" t="e">
        <f t="shared" si="11"/>
        <v>#N/A</v>
      </c>
      <c r="I50" s="2" t="e">
        <f t="shared" si="12"/>
        <v>#N/A</v>
      </c>
      <c r="J50" s="119" t="e">
        <f t="shared" si="13"/>
        <v>#N/A</v>
      </c>
      <c r="Q50" s="118">
        <v>3</v>
      </c>
      <c r="R50" s="2">
        <v>42</v>
      </c>
      <c r="S50" s="2">
        <v>81</v>
      </c>
      <c r="T50" s="119">
        <v>120</v>
      </c>
    </row>
    <row r="51" spans="7:20" ht="12.75">
      <c r="G51" s="118" t="e">
        <f t="shared" si="10"/>
        <v>#N/A</v>
      </c>
      <c r="H51" s="2" t="e">
        <f t="shared" si="11"/>
        <v>#N/A</v>
      </c>
      <c r="I51" s="2" t="e">
        <f t="shared" si="12"/>
        <v>#N/A</v>
      </c>
      <c r="J51" s="119" t="e">
        <f t="shared" si="13"/>
        <v>#N/A</v>
      </c>
      <c r="Q51" s="118">
        <v>4</v>
      </c>
      <c r="R51" s="2">
        <v>43</v>
      </c>
      <c r="S51" s="2">
        <v>82</v>
      </c>
      <c r="T51" s="119">
        <v>121</v>
      </c>
    </row>
    <row r="52" spans="7:20" ht="13.5" thickBot="1">
      <c r="G52" s="120" t="e">
        <f t="shared" si="10"/>
        <v>#N/A</v>
      </c>
      <c r="H52" s="12" t="e">
        <f t="shared" si="11"/>
        <v>#N/A</v>
      </c>
      <c r="I52" s="12" t="e">
        <f t="shared" si="12"/>
        <v>#N/A</v>
      </c>
      <c r="J52" s="121" t="e">
        <f t="shared" si="13"/>
        <v>#N/A</v>
      </c>
      <c r="Q52" s="120">
        <v>5</v>
      </c>
      <c r="R52" s="12">
        <v>44</v>
      </c>
      <c r="S52" s="12">
        <v>83</v>
      </c>
      <c r="T52" s="121">
        <v>122</v>
      </c>
    </row>
    <row r="53" ht="13.5" thickBot="1">
      <c r="K53" s="143" t="e">
        <f>IF(F1=7,7,"")</f>
        <v>#N/A</v>
      </c>
    </row>
    <row r="54" spans="7:20" ht="12.75">
      <c r="G54" s="115" t="e">
        <f>IF($K$53="","",$K$53+Q54)</f>
        <v>#N/A</v>
      </c>
      <c r="H54" s="116" t="e">
        <f aca="true" t="shared" si="14" ref="H54:J60">IF($K$53="","",$K$53+R54)</f>
        <v>#N/A</v>
      </c>
      <c r="I54" s="116" t="e">
        <f t="shared" si="14"/>
        <v>#N/A</v>
      </c>
      <c r="J54" s="117" t="e">
        <f t="shared" si="14"/>
        <v>#N/A</v>
      </c>
      <c r="Q54" s="144">
        <v>-6</v>
      </c>
      <c r="R54" s="135">
        <f>42-7</f>
        <v>35</v>
      </c>
      <c r="S54" s="135">
        <f>83-7</f>
        <v>76</v>
      </c>
      <c r="T54" s="145">
        <f>125-7</f>
        <v>118</v>
      </c>
    </row>
    <row r="55" spans="7:20" ht="12.75">
      <c r="G55" s="118" t="e">
        <f aca="true" t="shared" si="15" ref="G55:G60">IF($K$53="","",$K$53+Q55)</f>
        <v>#N/A</v>
      </c>
      <c r="H55" s="2" t="e">
        <f t="shared" si="14"/>
        <v>#N/A</v>
      </c>
      <c r="I55" s="2" t="e">
        <f t="shared" si="14"/>
        <v>#N/A</v>
      </c>
      <c r="J55" s="119" t="e">
        <f t="shared" si="14"/>
        <v>#N/A</v>
      </c>
      <c r="Q55" s="146">
        <v>-5</v>
      </c>
      <c r="R55" s="2">
        <f>41-7</f>
        <v>34</v>
      </c>
      <c r="S55" s="2">
        <f>84-7</f>
        <v>77</v>
      </c>
      <c r="T55" s="147">
        <f>126-7</f>
        <v>119</v>
      </c>
    </row>
    <row r="56" spans="7:20" ht="12.75">
      <c r="G56" s="118" t="e">
        <f t="shared" si="15"/>
        <v>#N/A</v>
      </c>
      <c r="H56" s="2" t="e">
        <f t="shared" si="14"/>
        <v>#N/A</v>
      </c>
      <c r="I56" s="2" t="e">
        <f t="shared" si="14"/>
        <v>#N/A</v>
      </c>
      <c r="J56" s="119" t="e">
        <f t="shared" si="14"/>
        <v>#N/A</v>
      </c>
      <c r="Q56" s="146">
        <v>-4</v>
      </c>
      <c r="R56" s="2">
        <f>44-7</f>
        <v>37</v>
      </c>
      <c r="S56" s="2">
        <f>82-7</f>
        <v>75</v>
      </c>
      <c r="T56" s="147">
        <f>121-7</f>
        <v>114</v>
      </c>
    </row>
    <row r="57" spans="7:20" ht="12.75">
      <c r="G57" s="118" t="e">
        <f t="shared" si="15"/>
        <v>#N/A</v>
      </c>
      <c r="H57" s="2" t="e">
        <f t="shared" si="14"/>
        <v>#N/A</v>
      </c>
      <c r="I57" s="2" t="e">
        <f t="shared" si="14"/>
        <v>#N/A</v>
      </c>
      <c r="J57" s="119" t="e">
        <f t="shared" si="14"/>
        <v>#N/A</v>
      </c>
      <c r="Q57" s="146">
        <v>-3</v>
      </c>
      <c r="R57" s="2">
        <f>43-7</f>
        <v>36</v>
      </c>
      <c r="S57" s="2">
        <f>81-7</f>
        <v>74</v>
      </c>
      <c r="T57" s="147">
        <f>127-7</f>
        <v>120</v>
      </c>
    </row>
    <row r="58" spans="7:20" ht="12.75">
      <c r="G58" s="118" t="e">
        <f t="shared" si="15"/>
        <v>#N/A</v>
      </c>
      <c r="H58" s="2" t="e">
        <f t="shared" si="14"/>
        <v>#N/A</v>
      </c>
      <c r="I58" s="2" t="e">
        <f t="shared" si="14"/>
        <v>#N/A</v>
      </c>
      <c r="J58" s="119" t="e">
        <f t="shared" si="14"/>
        <v>#N/A</v>
      </c>
      <c r="Q58" s="146">
        <v>-2</v>
      </c>
      <c r="R58" s="2">
        <f>47-7</f>
        <v>40</v>
      </c>
      <c r="S58" s="2">
        <f>86-7</f>
        <v>79</v>
      </c>
      <c r="T58" s="147">
        <f>122-7</f>
        <v>115</v>
      </c>
    </row>
    <row r="59" spans="7:20" ht="12.75">
      <c r="G59" s="118" t="e">
        <f t="shared" si="15"/>
        <v>#N/A</v>
      </c>
      <c r="H59" s="2" t="e">
        <f t="shared" si="14"/>
        <v>#N/A</v>
      </c>
      <c r="I59" s="2" t="e">
        <f t="shared" si="14"/>
        <v>#N/A</v>
      </c>
      <c r="J59" s="119" t="e">
        <f t="shared" si="14"/>
        <v>#N/A</v>
      </c>
      <c r="Q59" s="146">
        <v>-1</v>
      </c>
      <c r="R59" s="2">
        <f>45-7</f>
        <v>38</v>
      </c>
      <c r="S59" s="2">
        <f>87-7</f>
        <v>80</v>
      </c>
      <c r="T59" s="147">
        <f>124-7</f>
        <v>117</v>
      </c>
    </row>
    <row r="60" spans="7:20" ht="13.5" thickBot="1">
      <c r="G60" s="120" t="e">
        <f t="shared" si="15"/>
        <v>#N/A</v>
      </c>
      <c r="H60" s="12" t="e">
        <f t="shared" si="14"/>
        <v>#N/A</v>
      </c>
      <c r="I60" s="12" t="e">
        <f t="shared" si="14"/>
        <v>#N/A</v>
      </c>
      <c r="J60" s="121" t="e">
        <f t="shared" si="14"/>
        <v>#N/A</v>
      </c>
      <c r="Q60" s="148">
        <v>0</v>
      </c>
      <c r="R60" s="69">
        <f>46-7</f>
        <v>39</v>
      </c>
      <c r="S60" s="69">
        <f>85-7</f>
        <v>78</v>
      </c>
      <c r="T60" s="149">
        <f>123-7</f>
        <v>116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30">
      <selection activeCell="T61" sqref="T61"/>
    </sheetView>
  </sheetViews>
  <sheetFormatPr defaultColWidth="9.140625" defaultRowHeight="12.75"/>
  <cols>
    <col min="1" max="2" width="5.140625" style="0" customWidth="1"/>
    <col min="3" max="3" width="5.7109375" style="0" customWidth="1"/>
    <col min="4" max="4" width="5.28125" style="0" customWidth="1"/>
    <col min="5" max="5" width="5.7109375" style="0" customWidth="1"/>
    <col min="7" max="7" width="5.7109375" style="0" customWidth="1"/>
    <col min="8" max="8" width="5.57421875" style="0" customWidth="1"/>
    <col min="9" max="10" width="5.140625" style="0" customWidth="1"/>
    <col min="12" max="12" width="3.8515625" style="0" customWidth="1"/>
    <col min="13" max="13" width="3.7109375" style="0" customWidth="1"/>
    <col min="14" max="14" width="3.57421875" style="0" customWidth="1"/>
    <col min="15" max="16" width="3.421875" style="0" customWidth="1"/>
    <col min="17" max="17" width="5.7109375" style="0" customWidth="1"/>
    <col min="18" max="18" width="5.8515625" style="0" customWidth="1"/>
    <col min="19" max="20" width="5.7109375" style="0" customWidth="1"/>
    <col min="21" max="21" width="2.57421875" style="0" customWidth="1"/>
    <col min="22" max="22" width="6.00390625" style="0" customWidth="1"/>
  </cols>
  <sheetData>
    <row r="1" spans="1:22" ht="13.5" thickBot="1">
      <c r="A1" t="s">
        <v>86</v>
      </c>
      <c r="F1" s="114" t="e">
        <f>FLIGHTS!Q2</f>
        <v>#N/A</v>
      </c>
      <c r="G1" s="2" t="s">
        <v>85</v>
      </c>
      <c r="Q1" s="24" t="s">
        <v>0</v>
      </c>
      <c r="R1" s="24" t="s">
        <v>1</v>
      </c>
      <c r="S1" s="24" t="s">
        <v>2</v>
      </c>
      <c r="T1" s="24" t="s">
        <v>3</v>
      </c>
      <c r="U1" s="24"/>
      <c r="V1" s="24" t="s">
        <v>25</v>
      </c>
    </row>
    <row r="2" spans="11:14" ht="13.5" thickBot="1">
      <c r="K2" s="28" t="e">
        <f>VLOOKUP(F1,L4:O36,2,FALSE)</f>
        <v>#N/A</v>
      </c>
      <c r="L2" s="2"/>
      <c r="M2" s="2"/>
      <c r="N2" s="2"/>
    </row>
    <row r="3" spans="1:21" ht="13.5" thickBot="1">
      <c r="A3" s="122">
        <v>1</v>
      </c>
      <c r="B3" s="123" t="e">
        <f>IF(A3="","",VLOOKUP(A3,$G$3:$J$60,2,FALSE))</f>
        <v>#N/A</v>
      </c>
      <c r="C3" s="123" t="e">
        <f>IF($A3="","",VLOOKUP($A3,$G$3:$J$60,3,FALSE))</f>
        <v>#N/A</v>
      </c>
      <c r="D3" s="124" t="e">
        <f>IF($A3="","",VLOOKUP($A3,$G$3:$J$60,4,FALSE))</f>
        <v>#N/A</v>
      </c>
      <c r="G3" s="115" t="e">
        <f>IF(K2=0,"",1)</f>
        <v>#N/A</v>
      </c>
      <c r="H3" s="116" t="e">
        <f>IF(G3="","",VLOOKUP(G3,$Q$3:$T$38,2,FALSE))</f>
        <v>#N/A</v>
      </c>
      <c r="I3" s="116" t="e">
        <f>IF(G3="","",VLOOKUP(G3,$Q$3:$T$38,3,FALSE))</f>
        <v>#N/A</v>
      </c>
      <c r="J3" s="117" t="e">
        <f>IF(G3="","",VLOOKUP(G3,$Q$3:$T$38,4,FALSE))</f>
        <v>#N/A</v>
      </c>
      <c r="Q3" s="26">
        <v>1</v>
      </c>
      <c r="R3" s="26">
        <v>43</v>
      </c>
      <c r="S3" s="26">
        <v>84</v>
      </c>
      <c r="T3" s="26">
        <v>122</v>
      </c>
      <c r="U3" s="17"/>
    </row>
    <row r="4" spans="1:21" ht="13.5" thickBot="1">
      <c r="A4" s="125" t="e">
        <f>IF(A3="","",IF(A3+1&gt;$F$1,"",A3+1))</f>
        <v>#N/A</v>
      </c>
      <c r="B4" s="123" t="e">
        <f aca="true" t="shared" si="0" ref="B4:B39">IF(A4="","",VLOOKUP(A4,$G$3:$J$60,2,FALSE))</f>
        <v>#N/A</v>
      </c>
      <c r="C4" s="123" t="e">
        <f aca="true" t="shared" si="1" ref="C4:C39">IF($A4="","",VLOOKUP($A4,$G$3:$J$60,3,FALSE))</f>
        <v>#N/A</v>
      </c>
      <c r="D4" s="124" t="e">
        <f aca="true" t="shared" si="2" ref="D4:D39">IF($A4="","",VLOOKUP($A4,$G$3:$J$60,4,FALSE))</f>
        <v>#N/A</v>
      </c>
      <c r="G4" s="118" t="e">
        <f aca="true" t="shared" si="3" ref="G4:G13">IF(G3="","",IF($G3+1&gt;$K$2,"",$G3+1))</f>
        <v>#N/A</v>
      </c>
      <c r="H4" s="2" t="e">
        <f aca="true" t="shared" si="4" ref="H4:H39">IF(G4="","",VLOOKUP(G4,$Q$3:$T$38,2,FALSE))</f>
        <v>#N/A</v>
      </c>
      <c r="I4" s="2" t="e">
        <f aca="true" t="shared" si="5" ref="I4:I39">IF(G4="","",VLOOKUP(G4,$Q$3:$T$38,3,FALSE))</f>
        <v>#N/A</v>
      </c>
      <c r="J4" s="119" t="e">
        <f aca="true" t="shared" si="6" ref="J4:J39">IF(G4="","",VLOOKUP(G4,$Q$3:$T$38,4,FALSE))</f>
        <v>#N/A</v>
      </c>
      <c r="L4" s="115">
        <v>4</v>
      </c>
      <c r="M4" s="116">
        <v>4</v>
      </c>
      <c r="N4" s="116"/>
      <c r="O4" s="117"/>
      <c r="Q4" s="26">
        <v>2</v>
      </c>
      <c r="R4" s="26">
        <v>44</v>
      </c>
      <c r="S4" s="26">
        <v>83</v>
      </c>
      <c r="T4" s="26">
        <v>121</v>
      </c>
      <c r="U4" s="17"/>
    </row>
    <row r="5" spans="1:21" ht="13.5" thickBot="1">
      <c r="A5" s="125" t="e">
        <f aca="true" t="shared" si="7" ref="A5:A39">IF(A4="","",IF(A4+1&gt;$F$1,"",A4+1))</f>
        <v>#N/A</v>
      </c>
      <c r="B5" s="123" t="e">
        <f t="shared" si="0"/>
        <v>#N/A</v>
      </c>
      <c r="C5" s="123" t="e">
        <f t="shared" si="1"/>
        <v>#N/A</v>
      </c>
      <c r="D5" s="124" t="e">
        <f t="shared" si="2"/>
        <v>#N/A</v>
      </c>
      <c r="G5" s="118" t="e">
        <f t="shared" si="3"/>
        <v>#N/A</v>
      </c>
      <c r="H5" s="2" t="e">
        <f t="shared" si="4"/>
        <v>#N/A</v>
      </c>
      <c r="I5" s="2" t="e">
        <f t="shared" si="5"/>
        <v>#N/A</v>
      </c>
      <c r="J5" s="119" t="e">
        <f t="shared" si="6"/>
        <v>#N/A</v>
      </c>
      <c r="L5" s="118">
        <v>5</v>
      </c>
      <c r="M5" s="2"/>
      <c r="N5" s="2">
        <v>1</v>
      </c>
      <c r="O5" s="119"/>
      <c r="Q5" s="26">
        <v>3</v>
      </c>
      <c r="R5" s="26">
        <v>41</v>
      </c>
      <c r="S5" s="26">
        <v>82</v>
      </c>
      <c r="T5" s="26">
        <v>124</v>
      </c>
      <c r="U5" s="17"/>
    </row>
    <row r="6" spans="1:22" ht="13.5" thickBot="1">
      <c r="A6" s="125" t="e">
        <f t="shared" si="7"/>
        <v>#N/A</v>
      </c>
      <c r="B6" s="123" t="e">
        <f t="shared" si="0"/>
        <v>#N/A</v>
      </c>
      <c r="C6" s="123" t="e">
        <f t="shared" si="1"/>
        <v>#N/A</v>
      </c>
      <c r="D6" s="124" t="e">
        <f t="shared" si="2"/>
        <v>#N/A</v>
      </c>
      <c r="G6" s="118" t="e">
        <f t="shared" si="3"/>
        <v>#N/A</v>
      </c>
      <c r="H6" s="2" t="e">
        <f t="shared" si="4"/>
        <v>#N/A</v>
      </c>
      <c r="I6" s="2" t="e">
        <f t="shared" si="5"/>
        <v>#N/A</v>
      </c>
      <c r="J6" s="119" t="e">
        <f t="shared" si="6"/>
        <v>#N/A</v>
      </c>
      <c r="L6" s="118">
        <v>6</v>
      </c>
      <c r="M6" s="2"/>
      <c r="N6" s="2"/>
      <c r="O6" s="119">
        <v>1</v>
      </c>
      <c r="Q6" s="27">
        <v>4</v>
      </c>
      <c r="R6" s="27">
        <v>42</v>
      </c>
      <c r="S6" s="27">
        <v>81</v>
      </c>
      <c r="T6" s="27">
        <v>123</v>
      </c>
      <c r="U6" s="18"/>
      <c r="V6" s="12">
        <v>4</v>
      </c>
    </row>
    <row r="7" spans="1:21" ht="13.5" thickBot="1">
      <c r="A7" s="125" t="e">
        <f t="shared" si="7"/>
        <v>#N/A</v>
      </c>
      <c r="B7" s="123" t="e">
        <f t="shared" si="0"/>
        <v>#N/A</v>
      </c>
      <c r="C7" s="123" t="e">
        <f t="shared" si="1"/>
        <v>#N/A</v>
      </c>
      <c r="D7" s="124" t="e">
        <f t="shared" si="2"/>
        <v>#N/A</v>
      </c>
      <c r="G7" s="118" t="e">
        <f t="shared" si="3"/>
        <v>#N/A</v>
      </c>
      <c r="H7" s="2" t="e">
        <f t="shared" si="4"/>
        <v>#N/A</v>
      </c>
      <c r="I7" s="2" t="e">
        <f t="shared" si="5"/>
        <v>#N/A</v>
      </c>
      <c r="J7" s="119" t="e">
        <f t="shared" si="6"/>
        <v>#N/A</v>
      </c>
      <c r="L7" s="118"/>
      <c r="M7" s="2"/>
      <c r="N7" s="2"/>
      <c r="O7" s="119"/>
      <c r="Q7" s="26">
        <v>5</v>
      </c>
      <c r="R7" s="26">
        <v>47</v>
      </c>
      <c r="S7" s="26">
        <v>88</v>
      </c>
      <c r="T7" s="26">
        <v>126</v>
      </c>
      <c r="U7" s="17"/>
    </row>
    <row r="8" spans="1:21" ht="13.5" thickBot="1">
      <c r="A8" s="125" t="e">
        <f t="shared" si="7"/>
        <v>#N/A</v>
      </c>
      <c r="B8" s="123" t="e">
        <f t="shared" si="0"/>
        <v>#N/A</v>
      </c>
      <c r="C8" s="123" t="e">
        <f t="shared" si="1"/>
        <v>#N/A</v>
      </c>
      <c r="D8" s="124" t="e">
        <f t="shared" si="2"/>
        <v>#N/A</v>
      </c>
      <c r="G8" s="118" t="e">
        <f t="shared" si="3"/>
        <v>#N/A</v>
      </c>
      <c r="H8" s="2" t="e">
        <f t="shared" si="4"/>
        <v>#N/A</v>
      </c>
      <c r="I8" s="2" t="e">
        <f t="shared" si="5"/>
        <v>#N/A</v>
      </c>
      <c r="J8" s="119" t="e">
        <f t="shared" si="6"/>
        <v>#N/A</v>
      </c>
      <c r="L8" s="118">
        <v>8</v>
      </c>
      <c r="M8" s="2">
        <v>8</v>
      </c>
      <c r="N8" s="2"/>
      <c r="O8" s="119"/>
      <c r="Q8" s="26">
        <v>6</v>
      </c>
      <c r="R8" s="26">
        <v>48</v>
      </c>
      <c r="S8" s="26">
        <v>87</v>
      </c>
      <c r="T8" s="26">
        <v>125</v>
      </c>
      <c r="U8" s="17"/>
    </row>
    <row r="9" spans="1:21" ht="13.5" thickBot="1">
      <c r="A9" s="125" t="e">
        <f t="shared" si="7"/>
        <v>#N/A</v>
      </c>
      <c r="B9" s="123" t="e">
        <f t="shared" si="0"/>
        <v>#N/A</v>
      </c>
      <c r="C9" s="123" t="e">
        <f t="shared" si="1"/>
        <v>#N/A</v>
      </c>
      <c r="D9" s="124" t="e">
        <f t="shared" si="2"/>
        <v>#N/A</v>
      </c>
      <c r="G9" s="118" t="e">
        <f t="shared" si="3"/>
        <v>#N/A</v>
      </c>
      <c r="H9" s="2" t="e">
        <f t="shared" si="4"/>
        <v>#N/A</v>
      </c>
      <c r="I9" s="2" t="e">
        <f t="shared" si="5"/>
        <v>#N/A</v>
      </c>
      <c r="J9" s="119" t="e">
        <f t="shared" si="6"/>
        <v>#N/A</v>
      </c>
      <c r="L9" s="118">
        <v>9</v>
      </c>
      <c r="M9" s="2">
        <v>4</v>
      </c>
      <c r="N9" s="2">
        <v>5</v>
      </c>
      <c r="O9" s="119"/>
      <c r="Q9" s="26">
        <v>7</v>
      </c>
      <c r="R9" s="26">
        <v>45</v>
      </c>
      <c r="S9" s="26">
        <v>86</v>
      </c>
      <c r="T9" s="26">
        <v>128</v>
      </c>
      <c r="U9" s="17"/>
    </row>
    <row r="10" spans="1:22" ht="13.5" thickBot="1">
      <c r="A10" s="125" t="e">
        <f t="shared" si="7"/>
        <v>#N/A</v>
      </c>
      <c r="B10" s="123" t="e">
        <f t="shared" si="0"/>
        <v>#N/A</v>
      </c>
      <c r="C10" s="123" t="e">
        <f t="shared" si="1"/>
        <v>#N/A</v>
      </c>
      <c r="D10" s="124" t="e">
        <f t="shared" si="2"/>
        <v>#N/A</v>
      </c>
      <c r="G10" s="118" t="e">
        <f t="shared" si="3"/>
        <v>#N/A</v>
      </c>
      <c r="H10" s="2" t="e">
        <f t="shared" si="4"/>
        <v>#N/A</v>
      </c>
      <c r="I10" s="2" t="e">
        <f t="shared" si="5"/>
        <v>#N/A</v>
      </c>
      <c r="J10" s="119" t="e">
        <f t="shared" si="6"/>
        <v>#N/A</v>
      </c>
      <c r="L10" s="118">
        <v>10</v>
      </c>
      <c r="M10" s="2">
        <v>4</v>
      </c>
      <c r="N10" s="2"/>
      <c r="O10" s="119">
        <v>5</v>
      </c>
      <c r="Q10" s="27">
        <v>8</v>
      </c>
      <c r="R10" s="27">
        <v>46</v>
      </c>
      <c r="S10" s="27">
        <v>85</v>
      </c>
      <c r="T10" s="27">
        <v>127</v>
      </c>
      <c r="U10" s="18"/>
      <c r="V10" s="12">
        <v>8</v>
      </c>
    </row>
    <row r="11" spans="1:21" ht="13.5" thickBot="1">
      <c r="A11" s="125" t="e">
        <f t="shared" si="7"/>
        <v>#N/A</v>
      </c>
      <c r="B11" s="123" t="e">
        <f t="shared" si="0"/>
        <v>#N/A</v>
      </c>
      <c r="C11" s="123" t="e">
        <f t="shared" si="1"/>
        <v>#N/A</v>
      </c>
      <c r="D11" s="124" t="e">
        <f t="shared" si="2"/>
        <v>#N/A</v>
      </c>
      <c r="G11" s="118" t="e">
        <f t="shared" si="3"/>
        <v>#N/A</v>
      </c>
      <c r="H11" s="2" t="e">
        <f t="shared" si="4"/>
        <v>#N/A</v>
      </c>
      <c r="I11" s="2" t="e">
        <f t="shared" si="5"/>
        <v>#N/A</v>
      </c>
      <c r="J11" s="119" t="e">
        <f t="shared" si="6"/>
        <v>#N/A</v>
      </c>
      <c r="L11" s="118">
        <v>11</v>
      </c>
      <c r="M11" s="2"/>
      <c r="N11" s="2">
        <v>1</v>
      </c>
      <c r="O11" s="119">
        <v>6</v>
      </c>
      <c r="Q11" s="26">
        <v>9</v>
      </c>
      <c r="R11" s="26">
        <v>51</v>
      </c>
      <c r="S11" s="26">
        <v>92</v>
      </c>
      <c r="T11" s="26">
        <v>130</v>
      </c>
      <c r="U11" s="17"/>
    </row>
    <row r="12" spans="1:21" ht="13.5" thickBot="1">
      <c r="A12" s="125" t="e">
        <f t="shared" si="7"/>
        <v>#N/A</v>
      </c>
      <c r="B12" s="123" t="e">
        <f t="shared" si="0"/>
        <v>#N/A</v>
      </c>
      <c r="C12" s="123" t="e">
        <f t="shared" si="1"/>
        <v>#N/A</v>
      </c>
      <c r="D12" s="124" t="e">
        <f t="shared" si="2"/>
        <v>#N/A</v>
      </c>
      <c r="G12" s="118" t="e">
        <f t="shared" si="3"/>
        <v>#N/A</v>
      </c>
      <c r="H12" s="2" t="e">
        <f t="shared" si="4"/>
        <v>#N/A</v>
      </c>
      <c r="I12" s="2" t="e">
        <f t="shared" si="5"/>
        <v>#N/A</v>
      </c>
      <c r="J12" s="119" t="e">
        <f t="shared" si="6"/>
        <v>#N/A</v>
      </c>
      <c r="L12" s="118">
        <v>12</v>
      </c>
      <c r="M12" s="2">
        <v>12</v>
      </c>
      <c r="N12" s="2"/>
      <c r="O12" s="119"/>
      <c r="Q12" s="26">
        <v>10</v>
      </c>
      <c r="R12" s="26">
        <v>52</v>
      </c>
      <c r="S12" s="26">
        <v>91</v>
      </c>
      <c r="T12" s="26">
        <v>129</v>
      </c>
      <c r="U12" s="17"/>
    </row>
    <row r="13" spans="1:21" ht="13.5" thickBot="1">
      <c r="A13" s="125" t="e">
        <f t="shared" si="7"/>
        <v>#N/A</v>
      </c>
      <c r="B13" s="123" t="e">
        <f t="shared" si="0"/>
        <v>#N/A</v>
      </c>
      <c r="C13" s="123" t="e">
        <f t="shared" si="1"/>
        <v>#N/A</v>
      </c>
      <c r="D13" s="124" t="e">
        <f t="shared" si="2"/>
        <v>#N/A</v>
      </c>
      <c r="G13" s="118" t="e">
        <f t="shared" si="3"/>
        <v>#N/A</v>
      </c>
      <c r="H13" s="2" t="e">
        <f t="shared" si="4"/>
        <v>#N/A</v>
      </c>
      <c r="I13" s="2" t="e">
        <f t="shared" si="5"/>
        <v>#N/A</v>
      </c>
      <c r="J13" s="119" t="e">
        <f t="shared" si="6"/>
        <v>#N/A</v>
      </c>
      <c r="L13" s="118">
        <v>13</v>
      </c>
      <c r="M13" s="2">
        <v>8</v>
      </c>
      <c r="N13" s="2">
        <v>9</v>
      </c>
      <c r="O13" s="119"/>
      <c r="Q13" s="26">
        <v>11</v>
      </c>
      <c r="R13" s="26">
        <v>49</v>
      </c>
      <c r="S13" s="26">
        <v>90</v>
      </c>
      <c r="T13" s="26">
        <v>132</v>
      </c>
      <c r="U13" s="17"/>
    </row>
    <row r="14" spans="1:22" ht="13.5" thickBot="1">
      <c r="A14" s="125" t="e">
        <f t="shared" si="7"/>
        <v>#N/A</v>
      </c>
      <c r="B14" s="123" t="e">
        <f t="shared" si="0"/>
        <v>#N/A</v>
      </c>
      <c r="C14" s="123" t="e">
        <f t="shared" si="1"/>
        <v>#N/A</v>
      </c>
      <c r="D14" s="124" t="e">
        <f t="shared" si="2"/>
        <v>#N/A</v>
      </c>
      <c r="G14" s="118" t="e">
        <f aca="true" t="shared" si="8" ref="G14:G39">IF(G13="","",IF($G13+1&gt;$K$2,"",$G13+1))</f>
        <v>#N/A</v>
      </c>
      <c r="H14" s="2" t="e">
        <f t="shared" si="4"/>
        <v>#N/A</v>
      </c>
      <c r="I14" s="2" t="e">
        <f t="shared" si="5"/>
        <v>#N/A</v>
      </c>
      <c r="J14" s="119" t="e">
        <f t="shared" si="6"/>
        <v>#N/A</v>
      </c>
      <c r="L14" s="118">
        <v>14</v>
      </c>
      <c r="M14" s="2">
        <v>8</v>
      </c>
      <c r="N14" s="2"/>
      <c r="O14" s="119">
        <v>9</v>
      </c>
      <c r="Q14" s="27">
        <v>12</v>
      </c>
      <c r="R14" s="27">
        <v>50</v>
      </c>
      <c r="S14" s="27">
        <v>89</v>
      </c>
      <c r="T14" s="27">
        <v>131</v>
      </c>
      <c r="U14" s="18"/>
      <c r="V14" s="12">
        <v>12</v>
      </c>
    </row>
    <row r="15" spans="1:21" ht="13.5" thickBot="1">
      <c r="A15" s="125" t="e">
        <f t="shared" si="7"/>
        <v>#N/A</v>
      </c>
      <c r="B15" s="123" t="e">
        <f t="shared" si="0"/>
        <v>#N/A</v>
      </c>
      <c r="C15" s="123" t="e">
        <f t="shared" si="1"/>
        <v>#N/A</v>
      </c>
      <c r="D15" s="124" t="e">
        <f t="shared" si="2"/>
        <v>#N/A</v>
      </c>
      <c r="G15" s="118" t="e">
        <f t="shared" si="8"/>
        <v>#N/A</v>
      </c>
      <c r="H15" s="2" t="e">
        <f t="shared" si="4"/>
        <v>#N/A</v>
      </c>
      <c r="I15" s="2" t="e">
        <f t="shared" si="5"/>
        <v>#N/A</v>
      </c>
      <c r="J15" s="119" t="e">
        <f t="shared" si="6"/>
        <v>#N/A</v>
      </c>
      <c r="L15" s="118">
        <v>15</v>
      </c>
      <c r="M15" s="2">
        <v>4</v>
      </c>
      <c r="N15" s="2">
        <v>5</v>
      </c>
      <c r="O15" s="119">
        <v>10</v>
      </c>
      <c r="Q15" s="26">
        <v>13</v>
      </c>
      <c r="R15" s="26">
        <v>55</v>
      </c>
      <c r="S15" s="26">
        <v>96</v>
      </c>
      <c r="T15" s="26">
        <v>134</v>
      </c>
      <c r="U15" s="17"/>
    </row>
    <row r="16" spans="1:21" ht="13.5" thickBot="1">
      <c r="A16" s="125" t="e">
        <f t="shared" si="7"/>
        <v>#N/A</v>
      </c>
      <c r="B16" s="123" t="e">
        <f t="shared" si="0"/>
        <v>#N/A</v>
      </c>
      <c r="C16" s="123" t="e">
        <f t="shared" si="1"/>
        <v>#N/A</v>
      </c>
      <c r="D16" s="124" t="e">
        <f t="shared" si="2"/>
        <v>#N/A</v>
      </c>
      <c r="G16" s="118" t="e">
        <f t="shared" si="8"/>
        <v>#N/A</v>
      </c>
      <c r="H16" s="2" t="e">
        <f t="shared" si="4"/>
        <v>#N/A</v>
      </c>
      <c r="I16" s="2" t="e">
        <f t="shared" si="5"/>
        <v>#N/A</v>
      </c>
      <c r="J16" s="119" t="e">
        <f t="shared" si="6"/>
        <v>#N/A</v>
      </c>
      <c r="L16" s="118">
        <v>16</v>
      </c>
      <c r="M16" s="2">
        <v>16</v>
      </c>
      <c r="N16" s="2"/>
      <c r="O16" s="119"/>
      <c r="Q16" s="26">
        <v>14</v>
      </c>
      <c r="R16" s="26">
        <v>56</v>
      </c>
      <c r="S16" s="26">
        <v>95</v>
      </c>
      <c r="T16" s="26">
        <v>133</v>
      </c>
      <c r="U16" s="17"/>
    </row>
    <row r="17" spans="1:21" ht="13.5" thickBot="1">
      <c r="A17" s="125" t="e">
        <f t="shared" si="7"/>
        <v>#N/A</v>
      </c>
      <c r="B17" s="123" t="e">
        <f t="shared" si="0"/>
        <v>#N/A</v>
      </c>
      <c r="C17" s="123" t="e">
        <f t="shared" si="1"/>
        <v>#N/A</v>
      </c>
      <c r="D17" s="124" t="e">
        <f t="shared" si="2"/>
        <v>#N/A</v>
      </c>
      <c r="G17" s="118" t="e">
        <f t="shared" si="8"/>
        <v>#N/A</v>
      </c>
      <c r="H17" s="2" t="e">
        <f t="shared" si="4"/>
        <v>#N/A</v>
      </c>
      <c r="I17" s="2" t="e">
        <f t="shared" si="5"/>
        <v>#N/A</v>
      </c>
      <c r="J17" s="119" t="e">
        <f t="shared" si="6"/>
        <v>#N/A</v>
      </c>
      <c r="L17" s="118">
        <v>17</v>
      </c>
      <c r="M17" s="2">
        <v>12</v>
      </c>
      <c r="N17" s="2">
        <v>13</v>
      </c>
      <c r="O17" s="119"/>
      <c r="Q17" s="26">
        <v>15</v>
      </c>
      <c r="R17" s="26">
        <v>53</v>
      </c>
      <c r="S17" s="26">
        <v>94</v>
      </c>
      <c r="T17" s="26">
        <v>136</v>
      </c>
      <c r="U17" s="17"/>
    </row>
    <row r="18" spans="1:22" ht="13.5" thickBot="1">
      <c r="A18" s="125" t="e">
        <f t="shared" si="7"/>
        <v>#N/A</v>
      </c>
      <c r="B18" s="123" t="e">
        <f t="shared" si="0"/>
        <v>#N/A</v>
      </c>
      <c r="C18" s="123" t="e">
        <f t="shared" si="1"/>
        <v>#N/A</v>
      </c>
      <c r="D18" s="124" t="e">
        <f t="shared" si="2"/>
        <v>#N/A</v>
      </c>
      <c r="G18" s="118" t="e">
        <f t="shared" si="8"/>
        <v>#N/A</v>
      </c>
      <c r="H18" s="2" t="e">
        <f t="shared" si="4"/>
        <v>#N/A</v>
      </c>
      <c r="I18" s="2" t="e">
        <f t="shared" si="5"/>
        <v>#N/A</v>
      </c>
      <c r="J18" s="119" t="e">
        <f t="shared" si="6"/>
        <v>#N/A</v>
      </c>
      <c r="L18" s="118">
        <v>18</v>
      </c>
      <c r="M18" s="2">
        <v>12</v>
      </c>
      <c r="N18" s="2"/>
      <c r="O18" s="119">
        <v>13</v>
      </c>
      <c r="Q18" s="27">
        <v>16</v>
      </c>
      <c r="R18" s="27">
        <v>54</v>
      </c>
      <c r="S18" s="27">
        <v>93</v>
      </c>
      <c r="T18" s="27">
        <v>135</v>
      </c>
      <c r="U18" s="18"/>
      <c r="V18" s="12">
        <v>16</v>
      </c>
    </row>
    <row r="19" spans="1:21" ht="13.5" thickBot="1">
      <c r="A19" s="125" t="e">
        <f t="shared" si="7"/>
        <v>#N/A</v>
      </c>
      <c r="B19" s="123" t="e">
        <f t="shared" si="0"/>
        <v>#N/A</v>
      </c>
      <c r="C19" s="123" t="e">
        <f t="shared" si="1"/>
        <v>#N/A</v>
      </c>
      <c r="D19" s="124" t="e">
        <f t="shared" si="2"/>
        <v>#N/A</v>
      </c>
      <c r="G19" s="118" t="e">
        <f t="shared" si="8"/>
        <v>#N/A</v>
      </c>
      <c r="H19" s="2" t="e">
        <f t="shared" si="4"/>
        <v>#N/A</v>
      </c>
      <c r="I19" s="2" t="e">
        <f t="shared" si="5"/>
        <v>#N/A</v>
      </c>
      <c r="J19" s="119" t="e">
        <f t="shared" si="6"/>
        <v>#N/A</v>
      </c>
      <c r="L19" s="118">
        <v>19</v>
      </c>
      <c r="M19" s="2">
        <v>8</v>
      </c>
      <c r="N19" s="2">
        <v>9</v>
      </c>
      <c r="O19" s="119">
        <v>14</v>
      </c>
      <c r="Q19" s="26">
        <v>17</v>
      </c>
      <c r="R19" s="26">
        <v>59</v>
      </c>
      <c r="S19" s="26">
        <v>100</v>
      </c>
      <c r="T19" s="26">
        <v>138</v>
      </c>
      <c r="U19" s="17"/>
    </row>
    <row r="20" spans="1:21" ht="13.5" thickBot="1">
      <c r="A20" s="125" t="e">
        <f t="shared" si="7"/>
        <v>#N/A</v>
      </c>
      <c r="B20" s="123" t="e">
        <f t="shared" si="0"/>
        <v>#N/A</v>
      </c>
      <c r="C20" s="123" t="e">
        <f t="shared" si="1"/>
        <v>#N/A</v>
      </c>
      <c r="D20" s="124" t="e">
        <f t="shared" si="2"/>
        <v>#N/A</v>
      </c>
      <c r="G20" s="118" t="e">
        <f t="shared" si="8"/>
        <v>#N/A</v>
      </c>
      <c r="H20" s="2" t="e">
        <f t="shared" si="4"/>
        <v>#N/A</v>
      </c>
      <c r="I20" s="2" t="e">
        <f t="shared" si="5"/>
        <v>#N/A</v>
      </c>
      <c r="J20" s="119" t="e">
        <f t="shared" si="6"/>
        <v>#N/A</v>
      </c>
      <c r="L20" s="118">
        <v>20</v>
      </c>
      <c r="M20" s="2">
        <v>20</v>
      </c>
      <c r="N20" s="2"/>
      <c r="O20" s="119"/>
      <c r="Q20" s="26">
        <v>18</v>
      </c>
      <c r="R20" s="26">
        <v>60</v>
      </c>
      <c r="S20" s="26">
        <v>99</v>
      </c>
      <c r="T20" s="26">
        <v>137</v>
      </c>
      <c r="U20" s="17"/>
    </row>
    <row r="21" spans="1:21" ht="13.5" thickBot="1">
      <c r="A21" s="125" t="e">
        <f t="shared" si="7"/>
        <v>#N/A</v>
      </c>
      <c r="B21" s="123" t="e">
        <f t="shared" si="0"/>
        <v>#N/A</v>
      </c>
      <c r="C21" s="123" t="e">
        <f t="shared" si="1"/>
        <v>#N/A</v>
      </c>
      <c r="D21" s="124" t="e">
        <f t="shared" si="2"/>
        <v>#N/A</v>
      </c>
      <c r="G21" s="118" t="e">
        <f t="shared" si="8"/>
        <v>#N/A</v>
      </c>
      <c r="H21" s="2" t="e">
        <f t="shared" si="4"/>
        <v>#N/A</v>
      </c>
      <c r="I21" s="2" t="e">
        <f t="shared" si="5"/>
        <v>#N/A</v>
      </c>
      <c r="J21" s="119" t="e">
        <f t="shared" si="6"/>
        <v>#N/A</v>
      </c>
      <c r="L21" s="118">
        <v>21</v>
      </c>
      <c r="M21" s="2">
        <v>16</v>
      </c>
      <c r="N21" s="2">
        <v>17</v>
      </c>
      <c r="O21" s="119"/>
      <c r="Q21" s="26">
        <v>19</v>
      </c>
      <c r="R21" s="26">
        <v>57</v>
      </c>
      <c r="S21" s="26">
        <v>98</v>
      </c>
      <c r="T21" s="26">
        <v>140</v>
      </c>
      <c r="U21" s="17"/>
    </row>
    <row r="22" spans="1:22" ht="13.5" thickBot="1">
      <c r="A22" s="125" t="e">
        <f t="shared" si="7"/>
        <v>#N/A</v>
      </c>
      <c r="B22" s="123" t="e">
        <f t="shared" si="0"/>
        <v>#N/A</v>
      </c>
      <c r="C22" s="123" t="e">
        <f t="shared" si="1"/>
        <v>#N/A</v>
      </c>
      <c r="D22" s="124" t="e">
        <f t="shared" si="2"/>
        <v>#N/A</v>
      </c>
      <c r="G22" s="118" t="e">
        <f t="shared" si="8"/>
        <v>#N/A</v>
      </c>
      <c r="H22" s="2" t="e">
        <f t="shared" si="4"/>
        <v>#N/A</v>
      </c>
      <c r="I22" s="2" t="e">
        <f t="shared" si="5"/>
        <v>#N/A</v>
      </c>
      <c r="J22" s="119" t="e">
        <f t="shared" si="6"/>
        <v>#N/A</v>
      </c>
      <c r="L22" s="118">
        <v>22</v>
      </c>
      <c r="M22" s="2">
        <v>16</v>
      </c>
      <c r="N22" s="2"/>
      <c r="O22" s="119">
        <v>17</v>
      </c>
      <c r="Q22" s="27">
        <v>20</v>
      </c>
      <c r="R22" s="27">
        <v>58</v>
      </c>
      <c r="S22" s="27">
        <v>97</v>
      </c>
      <c r="T22" s="27">
        <v>139</v>
      </c>
      <c r="U22" s="18"/>
      <c r="V22" s="12">
        <v>20</v>
      </c>
    </row>
    <row r="23" spans="1:21" ht="13.5" thickBot="1">
      <c r="A23" s="125" t="e">
        <f t="shared" si="7"/>
        <v>#N/A</v>
      </c>
      <c r="B23" s="123" t="e">
        <f t="shared" si="0"/>
        <v>#N/A</v>
      </c>
      <c r="C23" s="123" t="e">
        <f t="shared" si="1"/>
        <v>#N/A</v>
      </c>
      <c r="D23" s="124" t="e">
        <f t="shared" si="2"/>
        <v>#N/A</v>
      </c>
      <c r="G23" s="118" t="e">
        <f t="shared" si="8"/>
        <v>#N/A</v>
      </c>
      <c r="H23" s="2" t="e">
        <f t="shared" si="4"/>
        <v>#N/A</v>
      </c>
      <c r="I23" s="2" t="e">
        <f t="shared" si="5"/>
        <v>#N/A</v>
      </c>
      <c r="J23" s="119" t="e">
        <f t="shared" si="6"/>
        <v>#N/A</v>
      </c>
      <c r="L23" s="118">
        <v>23</v>
      </c>
      <c r="M23" s="2">
        <v>12</v>
      </c>
      <c r="N23" s="2">
        <v>13</v>
      </c>
      <c r="O23" s="119">
        <v>18</v>
      </c>
      <c r="Q23" s="26">
        <v>21</v>
      </c>
      <c r="R23" s="26">
        <v>63</v>
      </c>
      <c r="S23" s="26">
        <v>104</v>
      </c>
      <c r="T23" s="26">
        <v>142</v>
      </c>
      <c r="U23" s="17"/>
    </row>
    <row r="24" spans="1:21" ht="13.5" thickBot="1">
      <c r="A24" s="125" t="e">
        <f t="shared" si="7"/>
        <v>#N/A</v>
      </c>
      <c r="B24" s="123" t="e">
        <f t="shared" si="0"/>
        <v>#N/A</v>
      </c>
      <c r="C24" s="123" t="e">
        <f t="shared" si="1"/>
        <v>#N/A</v>
      </c>
      <c r="D24" s="124" t="e">
        <f t="shared" si="2"/>
        <v>#N/A</v>
      </c>
      <c r="G24" s="118" t="e">
        <f t="shared" si="8"/>
        <v>#N/A</v>
      </c>
      <c r="H24" s="2" t="e">
        <f t="shared" si="4"/>
        <v>#N/A</v>
      </c>
      <c r="I24" s="2" t="e">
        <f t="shared" si="5"/>
        <v>#N/A</v>
      </c>
      <c r="J24" s="119" t="e">
        <f t="shared" si="6"/>
        <v>#N/A</v>
      </c>
      <c r="L24" s="118">
        <v>24</v>
      </c>
      <c r="M24" s="2">
        <v>24</v>
      </c>
      <c r="N24" s="2"/>
      <c r="O24" s="119"/>
      <c r="Q24" s="26">
        <v>22</v>
      </c>
      <c r="R24" s="26">
        <v>64</v>
      </c>
      <c r="S24" s="26">
        <v>103</v>
      </c>
      <c r="T24" s="26">
        <v>141</v>
      </c>
      <c r="U24" s="17"/>
    </row>
    <row r="25" spans="1:21" ht="13.5" thickBot="1">
      <c r="A25" s="125" t="e">
        <f t="shared" si="7"/>
        <v>#N/A</v>
      </c>
      <c r="B25" s="123" t="e">
        <f t="shared" si="0"/>
        <v>#N/A</v>
      </c>
      <c r="C25" s="123" t="e">
        <f t="shared" si="1"/>
        <v>#N/A</v>
      </c>
      <c r="D25" s="124" t="e">
        <f t="shared" si="2"/>
        <v>#N/A</v>
      </c>
      <c r="G25" s="118" t="e">
        <f t="shared" si="8"/>
        <v>#N/A</v>
      </c>
      <c r="H25" s="2" t="e">
        <f t="shared" si="4"/>
        <v>#N/A</v>
      </c>
      <c r="I25" s="2" t="e">
        <f t="shared" si="5"/>
        <v>#N/A</v>
      </c>
      <c r="J25" s="119" t="e">
        <f t="shared" si="6"/>
        <v>#N/A</v>
      </c>
      <c r="L25" s="118">
        <v>25</v>
      </c>
      <c r="M25" s="2">
        <v>20</v>
      </c>
      <c r="N25" s="2">
        <v>21</v>
      </c>
      <c r="O25" s="119"/>
      <c r="Q25" s="26">
        <v>23</v>
      </c>
      <c r="R25" s="26">
        <v>61</v>
      </c>
      <c r="S25" s="26">
        <v>102</v>
      </c>
      <c r="T25" s="26">
        <v>144</v>
      </c>
      <c r="U25" s="17"/>
    </row>
    <row r="26" spans="1:22" ht="13.5" thickBot="1">
      <c r="A26" s="125" t="e">
        <f t="shared" si="7"/>
        <v>#N/A</v>
      </c>
      <c r="B26" s="123" t="e">
        <f t="shared" si="0"/>
        <v>#N/A</v>
      </c>
      <c r="C26" s="123" t="e">
        <f t="shared" si="1"/>
        <v>#N/A</v>
      </c>
      <c r="D26" s="124" t="e">
        <f t="shared" si="2"/>
        <v>#N/A</v>
      </c>
      <c r="G26" s="118" t="e">
        <f t="shared" si="8"/>
        <v>#N/A</v>
      </c>
      <c r="H26" s="2" t="e">
        <f t="shared" si="4"/>
        <v>#N/A</v>
      </c>
      <c r="I26" s="2" t="e">
        <f t="shared" si="5"/>
        <v>#N/A</v>
      </c>
      <c r="J26" s="119" t="e">
        <f t="shared" si="6"/>
        <v>#N/A</v>
      </c>
      <c r="L26" s="118">
        <v>26</v>
      </c>
      <c r="M26" s="2">
        <v>20</v>
      </c>
      <c r="N26" s="2"/>
      <c r="O26" s="119">
        <v>21</v>
      </c>
      <c r="Q26" s="27">
        <v>24</v>
      </c>
      <c r="R26" s="27">
        <v>62</v>
      </c>
      <c r="S26" s="27">
        <v>101</v>
      </c>
      <c r="T26" s="27">
        <v>143</v>
      </c>
      <c r="U26" s="18"/>
      <c r="V26" s="12">
        <v>24</v>
      </c>
    </row>
    <row r="27" spans="1:21" ht="13.5" thickBot="1">
      <c r="A27" s="125" t="e">
        <f t="shared" si="7"/>
        <v>#N/A</v>
      </c>
      <c r="B27" s="123" t="e">
        <f t="shared" si="0"/>
        <v>#N/A</v>
      </c>
      <c r="C27" s="123" t="e">
        <f t="shared" si="1"/>
        <v>#N/A</v>
      </c>
      <c r="D27" s="124" t="e">
        <f t="shared" si="2"/>
        <v>#N/A</v>
      </c>
      <c r="G27" s="118" t="e">
        <f t="shared" si="8"/>
        <v>#N/A</v>
      </c>
      <c r="H27" s="2" t="e">
        <f t="shared" si="4"/>
        <v>#N/A</v>
      </c>
      <c r="I27" s="2" t="e">
        <f t="shared" si="5"/>
        <v>#N/A</v>
      </c>
      <c r="J27" s="119" t="e">
        <f t="shared" si="6"/>
        <v>#N/A</v>
      </c>
      <c r="L27" s="118">
        <v>27</v>
      </c>
      <c r="M27" s="2">
        <v>16</v>
      </c>
      <c r="N27" s="2">
        <v>17</v>
      </c>
      <c r="O27" s="119">
        <v>22</v>
      </c>
      <c r="Q27" s="26">
        <v>25</v>
      </c>
      <c r="R27" s="26">
        <v>67</v>
      </c>
      <c r="S27" s="26">
        <v>108</v>
      </c>
      <c r="T27" s="26">
        <v>146</v>
      </c>
      <c r="U27" s="17"/>
    </row>
    <row r="28" spans="1:21" ht="13.5" thickBot="1">
      <c r="A28" s="125" t="e">
        <f t="shared" si="7"/>
        <v>#N/A</v>
      </c>
      <c r="B28" s="123" t="e">
        <f t="shared" si="0"/>
        <v>#N/A</v>
      </c>
      <c r="C28" s="123" t="e">
        <f t="shared" si="1"/>
        <v>#N/A</v>
      </c>
      <c r="D28" s="124" t="e">
        <f t="shared" si="2"/>
        <v>#N/A</v>
      </c>
      <c r="G28" s="118" t="e">
        <f t="shared" si="8"/>
        <v>#N/A</v>
      </c>
      <c r="H28" s="2" t="e">
        <f t="shared" si="4"/>
        <v>#N/A</v>
      </c>
      <c r="I28" s="2" t="e">
        <f t="shared" si="5"/>
        <v>#N/A</v>
      </c>
      <c r="J28" s="119" t="e">
        <f t="shared" si="6"/>
        <v>#N/A</v>
      </c>
      <c r="L28" s="118">
        <v>28</v>
      </c>
      <c r="M28" s="2">
        <v>28</v>
      </c>
      <c r="N28" s="2"/>
      <c r="O28" s="119"/>
      <c r="Q28" s="26">
        <v>26</v>
      </c>
      <c r="R28" s="26">
        <v>68</v>
      </c>
      <c r="S28" s="26">
        <v>107</v>
      </c>
      <c r="T28" s="26">
        <v>145</v>
      </c>
      <c r="U28" s="17"/>
    </row>
    <row r="29" spans="1:21" ht="13.5" thickBot="1">
      <c r="A29" s="125" t="e">
        <f t="shared" si="7"/>
        <v>#N/A</v>
      </c>
      <c r="B29" s="123" t="e">
        <f t="shared" si="0"/>
        <v>#N/A</v>
      </c>
      <c r="C29" s="123" t="e">
        <f t="shared" si="1"/>
        <v>#N/A</v>
      </c>
      <c r="D29" s="124" t="e">
        <f t="shared" si="2"/>
        <v>#N/A</v>
      </c>
      <c r="G29" s="118" t="e">
        <f t="shared" si="8"/>
        <v>#N/A</v>
      </c>
      <c r="H29" s="2" t="e">
        <f t="shared" si="4"/>
        <v>#N/A</v>
      </c>
      <c r="I29" s="2" t="e">
        <f t="shared" si="5"/>
        <v>#N/A</v>
      </c>
      <c r="J29" s="119" t="e">
        <f t="shared" si="6"/>
        <v>#N/A</v>
      </c>
      <c r="L29" s="118">
        <v>29</v>
      </c>
      <c r="M29" s="2">
        <v>24</v>
      </c>
      <c r="N29" s="2">
        <v>25</v>
      </c>
      <c r="O29" s="119"/>
      <c r="Q29" s="26">
        <v>27</v>
      </c>
      <c r="R29" s="26">
        <v>65</v>
      </c>
      <c r="S29" s="26">
        <v>106</v>
      </c>
      <c r="T29" s="26">
        <v>148</v>
      </c>
      <c r="U29" s="17"/>
    </row>
    <row r="30" spans="1:22" ht="13.5" thickBot="1">
      <c r="A30" s="125" t="e">
        <f t="shared" si="7"/>
        <v>#N/A</v>
      </c>
      <c r="B30" s="123" t="e">
        <f t="shared" si="0"/>
        <v>#N/A</v>
      </c>
      <c r="C30" s="123" t="e">
        <f t="shared" si="1"/>
        <v>#N/A</v>
      </c>
      <c r="D30" s="124" t="e">
        <f t="shared" si="2"/>
        <v>#N/A</v>
      </c>
      <c r="G30" s="118" t="e">
        <f t="shared" si="8"/>
        <v>#N/A</v>
      </c>
      <c r="H30" s="2" t="e">
        <f t="shared" si="4"/>
        <v>#N/A</v>
      </c>
      <c r="I30" s="2" t="e">
        <f t="shared" si="5"/>
        <v>#N/A</v>
      </c>
      <c r="J30" s="119" t="e">
        <f t="shared" si="6"/>
        <v>#N/A</v>
      </c>
      <c r="L30" s="118">
        <v>30</v>
      </c>
      <c r="M30" s="2">
        <v>24</v>
      </c>
      <c r="N30" s="2"/>
      <c r="O30" s="119">
        <v>25</v>
      </c>
      <c r="Q30" s="27">
        <v>28</v>
      </c>
      <c r="R30" s="27">
        <v>66</v>
      </c>
      <c r="S30" s="27">
        <v>105</v>
      </c>
      <c r="T30" s="27">
        <v>147</v>
      </c>
      <c r="U30" s="18"/>
      <c r="V30" s="12">
        <v>28</v>
      </c>
    </row>
    <row r="31" spans="1:21" ht="13.5" thickBot="1">
      <c r="A31" s="125" t="e">
        <f t="shared" si="7"/>
        <v>#N/A</v>
      </c>
      <c r="B31" s="123" t="e">
        <f t="shared" si="0"/>
        <v>#N/A</v>
      </c>
      <c r="C31" s="123" t="e">
        <f t="shared" si="1"/>
        <v>#N/A</v>
      </c>
      <c r="D31" s="124" t="e">
        <f t="shared" si="2"/>
        <v>#N/A</v>
      </c>
      <c r="G31" s="118" t="e">
        <f t="shared" si="8"/>
        <v>#N/A</v>
      </c>
      <c r="H31" s="2" t="e">
        <f t="shared" si="4"/>
        <v>#N/A</v>
      </c>
      <c r="I31" s="2" t="e">
        <f t="shared" si="5"/>
        <v>#N/A</v>
      </c>
      <c r="J31" s="119" t="e">
        <f t="shared" si="6"/>
        <v>#N/A</v>
      </c>
      <c r="L31" s="118">
        <v>31</v>
      </c>
      <c r="M31" s="2">
        <v>20</v>
      </c>
      <c r="N31" s="2">
        <v>21</v>
      </c>
      <c r="O31" s="119">
        <v>26</v>
      </c>
      <c r="Q31" s="26">
        <v>29</v>
      </c>
      <c r="R31" s="26">
        <v>71</v>
      </c>
      <c r="S31" s="26">
        <v>112</v>
      </c>
      <c r="T31" s="26">
        <v>150</v>
      </c>
      <c r="U31" s="17"/>
    </row>
    <row r="32" spans="1:21" ht="13.5" thickBot="1">
      <c r="A32" s="125" t="e">
        <f t="shared" si="7"/>
        <v>#N/A</v>
      </c>
      <c r="B32" s="123" t="e">
        <f t="shared" si="0"/>
        <v>#N/A</v>
      </c>
      <c r="C32" s="123" t="e">
        <f t="shared" si="1"/>
        <v>#N/A</v>
      </c>
      <c r="D32" s="124" t="e">
        <f t="shared" si="2"/>
        <v>#N/A</v>
      </c>
      <c r="G32" s="118" t="e">
        <f t="shared" si="8"/>
        <v>#N/A</v>
      </c>
      <c r="H32" s="2" t="e">
        <f t="shared" si="4"/>
        <v>#N/A</v>
      </c>
      <c r="I32" s="2" t="e">
        <f t="shared" si="5"/>
        <v>#N/A</v>
      </c>
      <c r="J32" s="119" t="e">
        <f t="shared" si="6"/>
        <v>#N/A</v>
      </c>
      <c r="L32" s="118">
        <v>32</v>
      </c>
      <c r="M32" s="13">
        <v>32</v>
      </c>
      <c r="N32" s="2"/>
      <c r="O32" s="119"/>
      <c r="Q32" s="26">
        <v>30</v>
      </c>
      <c r="R32" s="26">
        <v>72</v>
      </c>
      <c r="S32" s="26">
        <v>111</v>
      </c>
      <c r="T32" s="26">
        <v>149</v>
      </c>
      <c r="U32" s="17"/>
    </row>
    <row r="33" spans="1:21" ht="13.5" thickBot="1">
      <c r="A33" s="125" t="e">
        <f t="shared" si="7"/>
        <v>#N/A</v>
      </c>
      <c r="B33" s="123" t="e">
        <f t="shared" si="0"/>
        <v>#N/A</v>
      </c>
      <c r="C33" s="123" t="e">
        <f t="shared" si="1"/>
        <v>#N/A</v>
      </c>
      <c r="D33" s="124" t="e">
        <f t="shared" si="2"/>
        <v>#N/A</v>
      </c>
      <c r="G33" s="118" t="e">
        <f t="shared" si="8"/>
        <v>#N/A</v>
      </c>
      <c r="H33" s="2" t="e">
        <f t="shared" si="4"/>
        <v>#N/A</v>
      </c>
      <c r="I33" s="2" t="e">
        <f t="shared" si="5"/>
        <v>#N/A</v>
      </c>
      <c r="J33" s="119" t="e">
        <f t="shared" si="6"/>
        <v>#N/A</v>
      </c>
      <c r="L33" s="118">
        <v>33</v>
      </c>
      <c r="M33" s="2">
        <v>28</v>
      </c>
      <c r="N33" s="2">
        <v>29</v>
      </c>
      <c r="O33" s="119"/>
      <c r="Q33" s="26">
        <v>31</v>
      </c>
      <c r="R33" s="26">
        <v>69</v>
      </c>
      <c r="S33" s="26">
        <v>110</v>
      </c>
      <c r="T33" s="26">
        <v>152</v>
      </c>
      <c r="U33" s="17"/>
    </row>
    <row r="34" spans="1:22" ht="13.5" thickBot="1">
      <c r="A34" s="125" t="e">
        <f t="shared" si="7"/>
        <v>#N/A</v>
      </c>
      <c r="B34" s="123" t="e">
        <f t="shared" si="0"/>
        <v>#N/A</v>
      </c>
      <c r="C34" s="123" t="e">
        <f t="shared" si="1"/>
        <v>#N/A</v>
      </c>
      <c r="D34" s="124" t="e">
        <f t="shared" si="2"/>
        <v>#N/A</v>
      </c>
      <c r="G34" s="118" t="e">
        <f t="shared" si="8"/>
        <v>#N/A</v>
      </c>
      <c r="H34" s="2" t="e">
        <f t="shared" si="4"/>
        <v>#N/A</v>
      </c>
      <c r="I34" s="2" t="e">
        <f t="shared" si="5"/>
        <v>#N/A</v>
      </c>
      <c r="J34" s="119" t="e">
        <f t="shared" si="6"/>
        <v>#N/A</v>
      </c>
      <c r="L34" s="118">
        <v>34</v>
      </c>
      <c r="M34" s="2">
        <v>28</v>
      </c>
      <c r="N34" s="2"/>
      <c r="O34" s="119">
        <v>29</v>
      </c>
      <c r="Q34" s="27">
        <v>32</v>
      </c>
      <c r="R34" s="27">
        <v>70</v>
      </c>
      <c r="S34" s="27">
        <v>109</v>
      </c>
      <c r="T34" s="27">
        <v>151</v>
      </c>
      <c r="U34" s="18"/>
      <c r="V34" s="12">
        <v>32</v>
      </c>
    </row>
    <row r="35" spans="1:21" ht="13.5" thickBot="1">
      <c r="A35" s="125" t="e">
        <f t="shared" si="7"/>
        <v>#N/A</v>
      </c>
      <c r="B35" s="123" t="e">
        <f t="shared" si="0"/>
        <v>#N/A</v>
      </c>
      <c r="C35" s="123" t="e">
        <f t="shared" si="1"/>
        <v>#N/A</v>
      </c>
      <c r="D35" s="124" t="e">
        <f t="shared" si="2"/>
        <v>#N/A</v>
      </c>
      <c r="G35" s="118" t="e">
        <f t="shared" si="8"/>
        <v>#N/A</v>
      </c>
      <c r="H35" s="2" t="e">
        <f t="shared" si="4"/>
        <v>#N/A</v>
      </c>
      <c r="I35" s="2" t="e">
        <f t="shared" si="5"/>
        <v>#N/A</v>
      </c>
      <c r="J35" s="119" t="e">
        <f t="shared" si="6"/>
        <v>#N/A</v>
      </c>
      <c r="L35" s="118">
        <v>35</v>
      </c>
      <c r="M35" s="2">
        <v>24</v>
      </c>
      <c r="N35" s="2">
        <v>25</v>
      </c>
      <c r="O35" s="119">
        <v>30</v>
      </c>
      <c r="Q35" s="26">
        <v>33</v>
      </c>
      <c r="R35" s="26">
        <v>75</v>
      </c>
      <c r="S35" s="26">
        <v>116</v>
      </c>
      <c r="T35" s="26">
        <v>154</v>
      </c>
      <c r="U35" s="17"/>
    </row>
    <row r="36" spans="1:21" ht="13.5" thickBot="1">
      <c r="A36" s="125" t="e">
        <f t="shared" si="7"/>
        <v>#N/A</v>
      </c>
      <c r="B36" s="123" t="e">
        <f t="shared" si="0"/>
        <v>#N/A</v>
      </c>
      <c r="C36" s="123" t="e">
        <f t="shared" si="1"/>
        <v>#N/A</v>
      </c>
      <c r="D36" s="124" t="e">
        <f t="shared" si="2"/>
        <v>#N/A</v>
      </c>
      <c r="G36" s="118" t="e">
        <f t="shared" si="8"/>
        <v>#N/A</v>
      </c>
      <c r="H36" s="2" t="e">
        <f t="shared" si="4"/>
        <v>#N/A</v>
      </c>
      <c r="I36" s="2" t="e">
        <f t="shared" si="5"/>
        <v>#N/A</v>
      </c>
      <c r="J36" s="119" t="e">
        <f t="shared" si="6"/>
        <v>#N/A</v>
      </c>
      <c r="L36" s="120">
        <v>36</v>
      </c>
      <c r="M36" s="12">
        <v>36</v>
      </c>
      <c r="N36" s="12"/>
      <c r="O36" s="121"/>
      <c r="Q36" s="26">
        <v>34</v>
      </c>
      <c r="R36" s="26">
        <v>76</v>
      </c>
      <c r="S36" s="26">
        <v>115</v>
      </c>
      <c r="T36" s="26">
        <v>153</v>
      </c>
      <c r="U36" s="17"/>
    </row>
    <row r="37" spans="1:21" ht="13.5" thickBot="1">
      <c r="A37" s="125" t="e">
        <f t="shared" si="7"/>
        <v>#N/A</v>
      </c>
      <c r="B37" s="123" t="e">
        <f t="shared" si="0"/>
        <v>#N/A</v>
      </c>
      <c r="C37" s="123" t="e">
        <f t="shared" si="1"/>
        <v>#N/A</v>
      </c>
      <c r="D37" s="124" t="e">
        <f t="shared" si="2"/>
        <v>#N/A</v>
      </c>
      <c r="G37" s="118" t="e">
        <f t="shared" si="8"/>
        <v>#N/A</v>
      </c>
      <c r="H37" s="2" t="e">
        <f t="shared" si="4"/>
        <v>#N/A</v>
      </c>
      <c r="I37" s="2" t="e">
        <f t="shared" si="5"/>
        <v>#N/A</v>
      </c>
      <c r="J37" s="119" t="e">
        <f t="shared" si="6"/>
        <v>#N/A</v>
      </c>
      <c r="Q37" s="26">
        <v>35</v>
      </c>
      <c r="R37" s="26">
        <v>73</v>
      </c>
      <c r="S37" s="26">
        <v>114</v>
      </c>
      <c r="T37" s="26">
        <v>156</v>
      </c>
      <c r="U37" s="17"/>
    </row>
    <row r="38" spans="1:21" ht="13.5" thickBot="1">
      <c r="A38" s="125" t="e">
        <f t="shared" si="7"/>
        <v>#N/A</v>
      </c>
      <c r="B38" s="123" t="e">
        <f t="shared" si="0"/>
        <v>#N/A</v>
      </c>
      <c r="C38" s="123" t="e">
        <f t="shared" si="1"/>
        <v>#N/A</v>
      </c>
      <c r="D38" s="124" t="e">
        <f t="shared" si="2"/>
        <v>#N/A</v>
      </c>
      <c r="G38" s="118" t="e">
        <f t="shared" si="8"/>
        <v>#N/A</v>
      </c>
      <c r="H38" s="2" t="e">
        <f t="shared" si="4"/>
        <v>#N/A</v>
      </c>
      <c r="I38" s="2" t="e">
        <f t="shared" si="5"/>
        <v>#N/A</v>
      </c>
      <c r="J38" s="119" t="e">
        <f t="shared" si="6"/>
        <v>#N/A</v>
      </c>
      <c r="Q38" s="27">
        <v>36</v>
      </c>
      <c r="R38" s="27">
        <v>74</v>
      </c>
      <c r="S38" s="27">
        <v>113</v>
      </c>
      <c r="T38" s="27">
        <v>155</v>
      </c>
      <c r="U38" s="17"/>
    </row>
    <row r="39" spans="1:10" ht="13.5" thickBot="1">
      <c r="A39" s="126" t="e">
        <f t="shared" si="7"/>
        <v>#N/A</v>
      </c>
      <c r="B39" s="123" t="e">
        <f t="shared" si="0"/>
        <v>#N/A</v>
      </c>
      <c r="C39" s="123" t="e">
        <f t="shared" si="1"/>
        <v>#N/A</v>
      </c>
      <c r="D39" s="124" t="e">
        <f t="shared" si="2"/>
        <v>#N/A</v>
      </c>
      <c r="G39" s="120" t="e">
        <f t="shared" si="8"/>
        <v>#N/A</v>
      </c>
      <c r="H39" s="12" t="e">
        <f t="shared" si="4"/>
        <v>#N/A</v>
      </c>
      <c r="I39" s="12" t="e">
        <f t="shared" si="5"/>
        <v>#N/A</v>
      </c>
      <c r="J39" s="121" t="e">
        <f t="shared" si="6"/>
        <v>#N/A</v>
      </c>
    </row>
    <row r="40" spans="11:14" ht="13.5" thickBot="1">
      <c r="K40" s="28" t="e">
        <f>VLOOKUP(F1,L4:O36,3,FALSE)</f>
        <v>#N/A</v>
      </c>
      <c r="L40" s="2"/>
      <c r="M40" s="2"/>
      <c r="N40" s="2"/>
    </row>
    <row r="41" spans="7:20" ht="12.75">
      <c r="G41" s="115" t="e">
        <f>IF($K$40=0,"",SUM(Q41+$K$40))</f>
        <v>#N/A</v>
      </c>
      <c r="H41" s="116" t="e">
        <f aca="true" t="shared" si="9" ref="H41:J45">IF($K$40=0,"",SUM(R41+$K$40))</f>
        <v>#N/A</v>
      </c>
      <c r="I41" s="116" t="e">
        <f t="shared" si="9"/>
        <v>#N/A</v>
      </c>
      <c r="J41" s="117" t="e">
        <f t="shared" si="9"/>
        <v>#N/A</v>
      </c>
      <c r="Q41" s="115">
        <v>0</v>
      </c>
      <c r="R41" s="116">
        <v>43</v>
      </c>
      <c r="S41" s="116">
        <v>84</v>
      </c>
      <c r="T41" s="117">
        <v>121</v>
      </c>
    </row>
    <row r="42" spans="7:20" ht="12.75">
      <c r="G42" s="118" t="e">
        <f>IF($K$40=0,"",SUM(Q42+$K$40))</f>
        <v>#N/A</v>
      </c>
      <c r="H42" s="2" t="e">
        <f t="shared" si="9"/>
        <v>#N/A</v>
      </c>
      <c r="I42" s="2" t="e">
        <f t="shared" si="9"/>
        <v>#N/A</v>
      </c>
      <c r="J42" s="119" t="e">
        <f t="shared" si="9"/>
        <v>#N/A</v>
      </c>
      <c r="Q42" s="118">
        <v>1</v>
      </c>
      <c r="R42" s="2">
        <v>44</v>
      </c>
      <c r="S42" s="2">
        <v>80</v>
      </c>
      <c r="T42" s="119">
        <v>122</v>
      </c>
    </row>
    <row r="43" spans="7:20" ht="12.75">
      <c r="G43" s="118" t="e">
        <f>IF($K$40=0,"",SUM(Q43+$K$40))</f>
        <v>#N/A</v>
      </c>
      <c r="H43" s="2" t="e">
        <f t="shared" si="9"/>
        <v>#N/A</v>
      </c>
      <c r="I43" s="2" t="e">
        <f t="shared" si="9"/>
        <v>#N/A</v>
      </c>
      <c r="J43" s="119" t="e">
        <f t="shared" si="9"/>
        <v>#N/A</v>
      </c>
      <c r="Q43" s="118">
        <v>2</v>
      </c>
      <c r="R43" s="2">
        <v>40</v>
      </c>
      <c r="S43" s="2">
        <v>81</v>
      </c>
      <c r="T43" s="119">
        <v>123</v>
      </c>
    </row>
    <row r="44" spans="7:20" ht="12.75">
      <c r="G44" s="118" t="e">
        <f>IF($K$40=0,"",SUM(Q44+$K$40))</f>
        <v>#N/A</v>
      </c>
      <c r="H44" s="2" t="e">
        <f t="shared" si="9"/>
        <v>#N/A</v>
      </c>
      <c r="I44" s="2" t="e">
        <f t="shared" si="9"/>
        <v>#N/A</v>
      </c>
      <c r="J44" s="119" t="e">
        <f t="shared" si="9"/>
        <v>#N/A</v>
      </c>
      <c r="Q44" s="118">
        <v>3</v>
      </c>
      <c r="R44" s="2">
        <v>41</v>
      </c>
      <c r="S44" s="2">
        <v>82</v>
      </c>
      <c r="T44" s="119">
        <v>124</v>
      </c>
    </row>
    <row r="45" spans="7:20" ht="13.5" thickBot="1">
      <c r="G45" s="120" t="e">
        <f>IF($K$40=0,"",SUM(Q45+$K$40))</f>
        <v>#N/A</v>
      </c>
      <c r="H45" s="12" t="e">
        <f t="shared" si="9"/>
        <v>#N/A</v>
      </c>
      <c r="I45" s="12" t="e">
        <f t="shared" si="9"/>
        <v>#N/A</v>
      </c>
      <c r="J45" s="121" t="e">
        <f t="shared" si="9"/>
        <v>#N/A</v>
      </c>
      <c r="Q45" s="120">
        <v>4</v>
      </c>
      <c r="R45" s="12">
        <v>42</v>
      </c>
      <c r="S45" s="12">
        <v>83</v>
      </c>
      <c r="T45" s="121">
        <v>120</v>
      </c>
    </row>
    <row r="46" spans="11:14" ht="13.5" thickBot="1">
      <c r="K46" s="28" t="e">
        <f>VLOOKUP(F1,L4:O36,4,FALSE)</f>
        <v>#N/A</v>
      </c>
      <c r="L46" s="2"/>
      <c r="M46" s="2"/>
      <c r="N46" s="2"/>
    </row>
    <row r="47" spans="7:20" ht="12.75">
      <c r="G47" s="115" t="e">
        <f aca="true" t="shared" si="10" ref="G47:G52">IF($K$46=0,"",$K$46+Q47)</f>
        <v>#N/A</v>
      </c>
      <c r="H47" s="116" t="e">
        <f aca="true" t="shared" si="11" ref="H47:J52">IF($K$46=0,"",$K$46+R47)</f>
        <v>#N/A</v>
      </c>
      <c r="I47" s="116" t="e">
        <f t="shared" si="11"/>
        <v>#N/A</v>
      </c>
      <c r="J47" s="117" t="e">
        <f t="shared" si="11"/>
        <v>#N/A</v>
      </c>
      <c r="Q47" s="115">
        <v>0</v>
      </c>
      <c r="R47" s="116">
        <v>44</v>
      </c>
      <c r="S47" s="116">
        <v>85</v>
      </c>
      <c r="T47" s="117">
        <v>121</v>
      </c>
    </row>
    <row r="48" spans="7:20" ht="12.75">
      <c r="G48" s="118" t="e">
        <f t="shared" si="10"/>
        <v>#N/A</v>
      </c>
      <c r="H48" s="2" t="e">
        <f t="shared" si="11"/>
        <v>#N/A</v>
      </c>
      <c r="I48" s="2" t="e">
        <f t="shared" si="11"/>
        <v>#N/A</v>
      </c>
      <c r="J48" s="119" t="e">
        <f t="shared" si="11"/>
        <v>#N/A</v>
      </c>
      <c r="Q48" s="118">
        <v>1</v>
      </c>
      <c r="R48" s="2">
        <v>45</v>
      </c>
      <c r="S48" s="2">
        <v>80</v>
      </c>
      <c r="T48" s="119">
        <v>122</v>
      </c>
    </row>
    <row r="49" spans="7:20" ht="12.75">
      <c r="G49" s="118" t="e">
        <f t="shared" si="10"/>
        <v>#N/A</v>
      </c>
      <c r="H49" s="2" t="e">
        <f t="shared" si="11"/>
        <v>#N/A</v>
      </c>
      <c r="I49" s="2" t="e">
        <f t="shared" si="11"/>
        <v>#N/A</v>
      </c>
      <c r="J49" s="119" t="e">
        <f t="shared" si="11"/>
        <v>#N/A</v>
      </c>
      <c r="Q49" s="118">
        <v>2</v>
      </c>
      <c r="R49" s="2">
        <v>40</v>
      </c>
      <c r="S49" s="2">
        <v>81</v>
      </c>
      <c r="T49" s="119">
        <v>123</v>
      </c>
    </row>
    <row r="50" spans="7:20" ht="12.75">
      <c r="G50" s="118" t="e">
        <f t="shared" si="10"/>
        <v>#N/A</v>
      </c>
      <c r="H50" s="2" t="e">
        <f t="shared" si="11"/>
        <v>#N/A</v>
      </c>
      <c r="I50" s="2" t="e">
        <f t="shared" si="11"/>
        <v>#N/A</v>
      </c>
      <c r="J50" s="119" t="e">
        <f t="shared" si="11"/>
        <v>#N/A</v>
      </c>
      <c r="Q50" s="118">
        <v>3</v>
      </c>
      <c r="R50" s="2">
        <v>41</v>
      </c>
      <c r="S50" s="2">
        <v>82</v>
      </c>
      <c r="T50" s="119">
        <v>124</v>
      </c>
    </row>
    <row r="51" spans="7:20" ht="12.75">
      <c r="G51" s="118" t="e">
        <f t="shared" si="10"/>
        <v>#N/A</v>
      </c>
      <c r="H51" s="2" t="e">
        <f t="shared" si="11"/>
        <v>#N/A</v>
      </c>
      <c r="I51" s="2" t="e">
        <f t="shared" si="11"/>
        <v>#N/A</v>
      </c>
      <c r="J51" s="119" t="e">
        <f t="shared" si="11"/>
        <v>#N/A</v>
      </c>
      <c r="Q51" s="118">
        <v>4</v>
      </c>
      <c r="R51" s="2">
        <v>42</v>
      </c>
      <c r="S51" s="2">
        <v>83</v>
      </c>
      <c r="T51" s="119">
        <v>125</v>
      </c>
    </row>
    <row r="52" spans="7:20" ht="13.5" thickBot="1">
      <c r="G52" s="120" t="e">
        <f t="shared" si="10"/>
        <v>#N/A</v>
      </c>
      <c r="H52" s="12" t="e">
        <f t="shared" si="11"/>
        <v>#N/A</v>
      </c>
      <c r="I52" s="12" t="e">
        <f t="shared" si="11"/>
        <v>#N/A</v>
      </c>
      <c r="J52" s="121" t="e">
        <f t="shared" si="11"/>
        <v>#N/A</v>
      </c>
      <c r="Q52" s="120">
        <v>5</v>
      </c>
      <c r="R52" s="12">
        <v>43</v>
      </c>
      <c r="S52" s="12">
        <v>84</v>
      </c>
      <c r="T52" s="121">
        <v>120</v>
      </c>
    </row>
    <row r="53" ht="12.75">
      <c r="K53" s="143" t="e">
        <f>IF(F1=7,7,"")</f>
        <v>#N/A</v>
      </c>
    </row>
    <row r="54" spans="7:20" ht="12.75">
      <c r="G54" s="144" t="e">
        <f>IF(K$53="","",$K$53+$Q54)</f>
        <v>#N/A</v>
      </c>
      <c r="H54" s="135" t="e">
        <f>IF($K$53="","",$K$53+R54)</f>
        <v>#N/A</v>
      </c>
      <c r="I54" s="135" t="e">
        <f aca="true" t="shared" si="12" ref="I54:J60">IF($K$53="","",$K$53+S54)</f>
        <v>#N/A</v>
      </c>
      <c r="J54" s="145" t="e">
        <f t="shared" si="12"/>
        <v>#N/A</v>
      </c>
      <c r="Q54" s="144">
        <v>-6</v>
      </c>
      <c r="R54" s="135">
        <f>45-7</f>
        <v>38</v>
      </c>
      <c r="S54" s="135">
        <f>82-7</f>
        <v>75</v>
      </c>
      <c r="T54" s="145">
        <f>123-7</f>
        <v>116</v>
      </c>
    </row>
    <row r="55" spans="7:20" ht="12.75">
      <c r="G55" s="146" t="e">
        <f aca="true" t="shared" si="13" ref="G55:G60">IF(K$53="","",$K$53+$Q55)</f>
        <v>#N/A</v>
      </c>
      <c r="H55" s="2" t="e">
        <f aca="true" t="shared" si="14" ref="H55:H60">IF($K$53="","",$K$53+R55)</f>
        <v>#N/A</v>
      </c>
      <c r="I55" s="2" t="e">
        <f t="shared" si="12"/>
        <v>#N/A</v>
      </c>
      <c r="J55" s="147" t="e">
        <f t="shared" si="12"/>
        <v>#N/A</v>
      </c>
      <c r="Q55" s="146">
        <v>-5</v>
      </c>
      <c r="R55" s="13">
        <f>44-7</f>
        <v>37</v>
      </c>
      <c r="S55" s="13">
        <f>81-7</f>
        <v>74</v>
      </c>
      <c r="T55" s="147">
        <f>126-7</f>
        <v>119</v>
      </c>
    </row>
    <row r="56" spans="7:20" ht="12.75">
      <c r="G56" s="146" t="e">
        <f t="shared" si="13"/>
        <v>#N/A</v>
      </c>
      <c r="H56" s="2" t="e">
        <f t="shared" si="14"/>
        <v>#N/A</v>
      </c>
      <c r="I56" s="2" t="e">
        <f t="shared" si="12"/>
        <v>#N/A</v>
      </c>
      <c r="J56" s="147" t="e">
        <f t="shared" si="12"/>
        <v>#N/A</v>
      </c>
      <c r="Q56" s="146">
        <v>-4</v>
      </c>
      <c r="R56" s="2">
        <f>46-7</f>
        <v>39</v>
      </c>
      <c r="S56" s="13">
        <f>84-7</f>
        <v>77</v>
      </c>
      <c r="T56" s="147">
        <f>122-7</f>
        <v>115</v>
      </c>
    </row>
    <row r="57" spans="7:20" ht="12.75">
      <c r="G57" s="146" t="e">
        <f t="shared" si="13"/>
        <v>#N/A</v>
      </c>
      <c r="H57" s="2" t="e">
        <f t="shared" si="14"/>
        <v>#N/A</v>
      </c>
      <c r="I57" s="2" t="e">
        <f t="shared" si="12"/>
        <v>#N/A</v>
      </c>
      <c r="J57" s="147" t="e">
        <f t="shared" si="12"/>
        <v>#N/A</v>
      </c>
      <c r="Q57" s="146">
        <v>-3</v>
      </c>
      <c r="R57" s="2">
        <f>47-7</f>
        <v>40</v>
      </c>
      <c r="S57" s="13">
        <f>83-7</f>
        <v>76</v>
      </c>
      <c r="T57" s="147">
        <f>121-7</f>
        <v>114</v>
      </c>
    </row>
    <row r="58" spans="7:20" ht="12.75">
      <c r="G58" s="146" t="e">
        <f t="shared" si="13"/>
        <v>#N/A</v>
      </c>
      <c r="H58" s="2" t="e">
        <f t="shared" si="14"/>
        <v>#N/A</v>
      </c>
      <c r="I58" s="2" t="e">
        <f t="shared" si="12"/>
        <v>#N/A</v>
      </c>
      <c r="J58" s="147" t="e">
        <f t="shared" si="12"/>
        <v>#N/A</v>
      </c>
      <c r="Q58" s="146">
        <v>-2</v>
      </c>
      <c r="R58" s="2">
        <f>41-7</f>
        <v>34</v>
      </c>
      <c r="S58" s="2">
        <f>87-7</f>
        <v>80</v>
      </c>
      <c r="T58" s="147">
        <f>124-7</f>
        <v>117</v>
      </c>
    </row>
    <row r="59" spans="7:20" ht="12.75">
      <c r="G59" s="146" t="e">
        <f t="shared" si="13"/>
        <v>#N/A</v>
      </c>
      <c r="H59" s="2" t="e">
        <f t="shared" si="14"/>
        <v>#N/A</v>
      </c>
      <c r="I59" s="2" t="e">
        <f t="shared" si="12"/>
        <v>#N/A</v>
      </c>
      <c r="J59" s="147" t="e">
        <f t="shared" si="12"/>
        <v>#N/A</v>
      </c>
      <c r="Q59" s="146">
        <v>-1</v>
      </c>
      <c r="R59" s="13">
        <f>42-7</f>
        <v>35</v>
      </c>
      <c r="S59" s="2">
        <f>85-7</f>
        <v>78</v>
      </c>
      <c r="T59" s="147">
        <f>127-7</f>
        <v>120</v>
      </c>
    </row>
    <row r="60" spans="7:20" ht="12.75">
      <c r="G60" s="148" t="e">
        <f t="shared" si="13"/>
        <v>#N/A</v>
      </c>
      <c r="H60" s="69" t="e">
        <f t="shared" si="14"/>
        <v>#N/A</v>
      </c>
      <c r="I60" s="69" t="e">
        <f t="shared" si="12"/>
        <v>#N/A</v>
      </c>
      <c r="J60" s="149" t="e">
        <f t="shared" si="12"/>
        <v>#N/A</v>
      </c>
      <c r="Q60" s="148">
        <v>0</v>
      </c>
      <c r="R60" s="69">
        <f>43-7</f>
        <v>36</v>
      </c>
      <c r="S60" s="69">
        <f>86-7</f>
        <v>79</v>
      </c>
      <c r="T60" s="149">
        <f>125-7</f>
        <v>118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8"/>
  <sheetViews>
    <sheetView showZeros="0" zoomScale="55" zoomScaleNormal="55" zoomScaleSheetLayoutView="45" zoomScalePageLayoutView="0" workbookViewId="0" topLeftCell="A1">
      <selection activeCell="W16" sqref="W16:Z16"/>
    </sheetView>
  </sheetViews>
  <sheetFormatPr defaultColWidth="9.140625" defaultRowHeight="12.75"/>
  <cols>
    <col min="1" max="18" width="9.7109375" style="0" customWidth="1"/>
    <col min="19" max="19" width="10.7109375" style="0" customWidth="1"/>
    <col min="20" max="25" width="9.7109375" style="0" customWidth="1"/>
  </cols>
  <sheetData>
    <row r="1" spans="3:25" ht="18" customHeight="1" thickTop="1">
      <c r="C1" s="256" t="s">
        <v>37</v>
      </c>
      <c r="D1" s="253"/>
      <c r="E1" s="253"/>
      <c r="F1" s="253"/>
      <c r="G1" s="253"/>
      <c r="H1" s="253"/>
      <c r="I1" s="253"/>
      <c r="J1" s="256" t="s">
        <v>136</v>
      </c>
      <c r="K1" s="256"/>
      <c r="L1" s="256"/>
      <c r="M1" s="256"/>
      <c r="N1" s="256"/>
      <c r="S1" s="275">
        <f>W9</f>
        <v>1</v>
      </c>
      <c r="W1" s="300" t="s">
        <v>71</v>
      </c>
      <c r="X1" s="300"/>
      <c r="Y1" s="300"/>
    </row>
    <row r="2" spans="3:25" ht="18" customHeight="1" thickBot="1">
      <c r="C2" s="272" t="str">
        <f>W16</f>
        <v>COURSE</v>
      </c>
      <c r="D2" s="272"/>
      <c r="E2" s="272"/>
      <c r="F2" s="272"/>
      <c r="G2" s="272"/>
      <c r="H2" s="272"/>
      <c r="I2" s="229"/>
      <c r="J2" s="261" t="str">
        <f>AA16</f>
        <v>TEE</v>
      </c>
      <c r="K2" s="229"/>
      <c r="L2" s="229"/>
      <c r="M2" s="229"/>
      <c r="N2" s="229"/>
      <c r="O2" s="288" t="s">
        <v>76</v>
      </c>
      <c r="P2" s="286">
        <f>IF(W4=1,LOOKUP(W9,'Day-1'!C5:C40,'Day-1'!B5:B40),IF(W4=2,LOOKUP(W9,'Day-2'!C5:C40,'Day-2'!B5:B40),IF(W4=3,LOOKUP(W9,'Day-3'!C5:C40,'Day-3'!B5:B40))))</f>
        <v>0</v>
      </c>
      <c r="R2" s="24" t="s">
        <v>72</v>
      </c>
      <c r="S2" s="276"/>
      <c r="W2" s="301" t="s">
        <v>66</v>
      </c>
      <c r="X2" s="301"/>
      <c r="Y2" s="301"/>
    </row>
    <row r="3" spans="1:25" ht="18" customHeight="1" thickBot="1" thickTop="1">
      <c r="A3" s="252" t="s">
        <v>74</v>
      </c>
      <c r="B3" s="252"/>
      <c r="C3" s="272"/>
      <c r="D3" s="272"/>
      <c r="E3" s="272"/>
      <c r="F3" s="272"/>
      <c r="G3" s="272"/>
      <c r="H3" s="272"/>
      <c r="I3" s="229"/>
      <c r="J3" s="229"/>
      <c r="K3" s="229"/>
      <c r="L3" s="229"/>
      <c r="M3" s="229"/>
      <c r="N3" s="229"/>
      <c r="O3" s="288"/>
      <c r="P3" s="287"/>
      <c r="Y3" s="81"/>
    </row>
    <row r="4" spans="18:23" ht="18" customHeight="1" thickBot="1" thickTop="1">
      <c r="R4" s="68" t="s">
        <v>64</v>
      </c>
      <c r="S4" s="78">
        <f>W4</f>
        <v>1</v>
      </c>
      <c r="V4" s="74" t="s">
        <v>64</v>
      </c>
      <c r="W4" s="289">
        <v>1</v>
      </c>
    </row>
    <row r="5" spans="3:23" ht="18" customHeight="1" thickBot="1" thickTop="1">
      <c r="C5" s="252" t="s">
        <v>39</v>
      </c>
      <c r="D5" s="252"/>
      <c r="E5" s="252"/>
      <c r="F5" s="20" t="s">
        <v>40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>
        <v>6</v>
      </c>
      <c r="M5" s="20">
        <v>7</v>
      </c>
      <c r="N5" s="20">
        <v>8</v>
      </c>
      <c r="O5" s="20">
        <v>9</v>
      </c>
      <c r="Q5" s="70" t="s">
        <v>41</v>
      </c>
      <c r="S5" s="68" t="s">
        <v>42</v>
      </c>
      <c r="V5" s="11"/>
      <c r="W5" s="290"/>
    </row>
    <row r="6" spans="1:25" ht="18" customHeight="1">
      <c r="A6" s="301" t="s">
        <v>43</v>
      </c>
      <c r="B6" s="304" t="e">
        <f>IF($S$4=1,VLOOKUP($S$1,'Day-1'!C$1:$G$40,3,FALSE),IF($S$4=2,VLOOKUP($S$1,'Day-2'!C$1:$G$40,3,FALSE),IF($S$4=3,VLOOKUP($S$1,'Day-3'!C$1:$G$40,3,FALSE)," ")))</f>
        <v>#N/A</v>
      </c>
      <c r="C6" s="304"/>
      <c r="D6" s="304"/>
      <c r="E6" s="304"/>
      <c r="F6" s="303" t="s">
        <v>44</v>
      </c>
      <c r="G6" s="257"/>
      <c r="H6" s="257"/>
      <c r="I6" s="257"/>
      <c r="J6" s="257"/>
      <c r="K6" s="257"/>
      <c r="L6" s="257"/>
      <c r="M6" s="257"/>
      <c r="N6" s="257"/>
      <c r="O6" s="257"/>
      <c r="Q6" s="257"/>
      <c r="S6" s="292">
        <f>IF(W4=1,'Day-1'!L1,IF(W4=2,'Day-2'!L1,IF(W4=3,'Day-3'!L1,72)))</f>
        <v>72</v>
      </c>
      <c r="Y6" s="82"/>
    </row>
    <row r="7" spans="1:23" ht="18" customHeight="1" thickBot="1">
      <c r="A7" s="301"/>
      <c r="B7" s="305"/>
      <c r="C7" s="305"/>
      <c r="D7" s="305"/>
      <c r="E7" s="305"/>
      <c r="F7" s="303"/>
      <c r="G7" s="258"/>
      <c r="H7" s="258"/>
      <c r="I7" s="258"/>
      <c r="J7" s="258"/>
      <c r="K7" s="258"/>
      <c r="L7" s="258"/>
      <c r="M7" s="258"/>
      <c r="N7" s="258"/>
      <c r="O7" s="258"/>
      <c r="Q7" s="258"/>
      <c r="S7" s="293"/>
      <c r="V7" s="302" t="s">
        <v>65</v>
      </c>
      <c r="W7" s="302"/>
    </row>
    <row r="8" spans="1:15" ht="18" customHeight="1" thickBot="1" thickTop="1">
      <c r="A8" s="301" t="s">
        <v>45</v>
      </c>
      <c r="B8" s="304" t="e">
        <f>IF($S$4=1,VLOOKUP($S$1,'Day-1'!C$1:$G$40,4,FALSE),IF($S$4=2,VLOOKUP($S$1,'Day-2'!C$1:$G$40,4,FALSE),IF($S$4=3,VLOOKUP($S$1,'Day-3'!C$1:$G$40,4,FALSE)," ")))</f>
        <v>#N/A</v>
      </c>
      <c r="C8" s="304"/>
      <c r="D8" s="304"/>
      <c r="E8" s="304"/>
      <c r="F8" s="303" t="s">
        <v>46</v>
      </c>
      <c r="G8" s="257"/>
      <c r="H8" s="257"/>
      <c r="I8" s="257"/>
      <c r="J8" s="257"/>
      <c r="K8" s="257"/>
      <c r="L8" s="257"/>
      <c r="M8" s="257"/>
      <c r="N8" s="257"/>
      <c r="O8" s="257"/>
    </row>
    <row r="9" spans="1:23" ht="18" customHeight="1" thickBot="1">
      <c r="A9" s="301"/>
      <c r="B9" s="305"/>
      <c r="C9" s="305"/>
      <c r="D9" s="305"/>
      <c r="E9" s="305"/>
      <c r="F9" s="308"/>
      <c r="G9" s="258"/>
      <c r="H9" s="258"/>
      <c r="I9" s="258"/>
      <c r="J9" s="258"/>
      <c r="K9" s="258"/>
      <c r="L9" s="258"/>
      <c r="M9" s="258"/>
      <c r="N9" s="258"/>
      <c r="O9" s="258"/>
      <c r="V9" s="72" t="s">
        <v>62</v>
      </c>
      <c r="W9" s="289">
        <v>1</v>
      </c>
    </row>
    <row r="10" spans="1:23" ht="18" customHeight="1" thickBot="1" thickTop="1">
      <c r="A10" s="301" t="s">
        <v>47</v>
      </c>
      <c r="B10" s="304" t="e">
        <f>IF($S$4=1,VLOOKUP($S$1,'Day-1'!C$1:$G$40,5,FALSE),IF($S$4=2,VLOOKUP($S$1,'Day-2'!C$1:$G$40,5,FALSE),IF($S$4=3,VLOOKUP($S$1,'Day-3'!C$1:$G$40,5,FALSE)," ")))</f>
        <v>#N/A</v>
      </c>
      <c r="C10" s="304"/>
      <c r="D10" s="304"/>
      <c r="E10" s="304"/>
      <c r="H10" s="306" t="s">
        <v>48</v>
      </c>
      <c r="I10" s="307"/>
      <c r="J10" s="307"/>
      <c r="K10" s="307"/>
      <c r="L10" s="307"/>
      <c r="M10" s="307"/>
      <c r="N10" s="307"/>
      <c r="V10" s="72"/>
      <c r="W10" s="290"/>
    </row>
    <row r="11" spans="1:23" ht="18" customHeight="1" thickBot="1">
      <c r="A11" s="301"/>
      <c r="B11" s="305"/>
      <c r="C11" s="305"/>
      <c r="D11" s="305"/>
      <c r="E11" s="305"/>
      <c r="R11" s="288" t="s">
        <v>49</v>
      </c>
      <c r="S11" s="288"/>
      <c r="V11" s="24" t="s">
        <v>63</v>
      </c>
      <c r="W11" s="289">
        <v>2</v>
      </c>
    </row>
    <row r="12" spans="1:23" ht="18" customHeight="1" thickBot="1" thickTop="1">
      <c r="A12" s="301" t="s">
        <v>50</v>
      </c>
      <c r="B12" s="304" t="e">
        <f>IF($S$4=1,VLOOKUP($S$1,'Day-1'!C$1:$H$40,6,FALSE),IF($S$4=2,VLOOKUP($S$1,'Day-2'!C$1:$H$40,6,FALSE),IF($S$4=3,VLOOKUP($S$1,'Day-3'!C$1:$H$40,6,FALSE)," ")))</f>
        <v>#N/A</v>
      </c>
      <c r="C12" s="304"/>
      <c r="D12" s="304"/>
      <c r="E12" s="304"/>
      <c r="F12" s="20" t="s">
        <v>40</v>
      </c>
      <c r="G12" s="20">
        <v>10</v>
      </c>
      <c r="H12" s="20">
        <v>11</v>
      </c>
      <c r="I12" s="20">
        <v>12</v>
      </c>
      <c r="J12" s="20">
        <v>13</v>
      </c>
      <c r="K12" s="20">
        <v>14</v>
      </c>
      <c r="L12" s="20">
        <v>15</v>
      </c>
      <c r="M12" s="20">
        <v>16</v>
      </c>
      <c r="N12" s="20">
        <v>17</v>
      </c>
      <c r="O12" s="20">
        <v>18</v>
      </c>
      <c r="Q12" s="20" t="s">
        <v>51</v>
      </c>
      <c r="R12" s="288"/>
      <c r="S12" s="288"/>
      <c r="W12" s="290"/>
    </row>
    <row r="13" spans="1:23" ht="18" customHeight="1" thickBot="1">
      <c r="A13" s="301"/>
      <c r="B13" s="305"/>
      <c r="C13" s="305"/>
      <c r="D13" s="305"/>
      <c r="E13" s="305"/>
      <c r="F13" s="303" t="s">
        <v>44</v>
      </c>
      <c r="G13" s="257"/>
      <c r="H13" s="257"/>
      <c r="I13" s="257"/>
      <c r="J13" s="257"/>
      <c r="K13" s="257"/>
      <c r="L13" s="257"/>
      <c r="M13" s="257"/>
      <c r="N13" s="257"/>
      <c r="O13" s="257"/>
      <c r="Q13" s="257"/>
      <c r="S13" s="257"/>
      <c r="W13" s="73"/>
    </row>
    <row r="14" spans="6:19" ht="18" customHeight="1" thickBot="1" thickTop="1">
      <c r="F14" s="303"/>
      <c r="G14" s="258"/>
      <c r="H14" s="258"/>
      <c r="I14" s="258"/>
      <c r="J14" s="258"/>
      <c r="K14" s="258"/>
      <c r="L14" s="258"/>
      <c r="M14" s="258"/>
      <c r="N14" s="258"/>
      <c r="O14" s="258"/>
      <c r="Q14" s="258"/>
      <c r="S14" s="311"/>
    </row>
    <row r="15" spans="6:22" ht="18" customHeight="1" thickBot="1">
      <c r="F15" s="303" t="s">
        <v>46</v>
      </c>
      <c r="G15" s="257"/>
      <c r="H15" s="257"/>
      <c r="I15" s="257"/>
      <c r="J15" s="257"/>
      <c r="K15" s="257"/>
      <c r="L15" s="257"/>
      <c r="M15" s="257"/>
      <c r="N15" s="257"/>
      <c r="O15" s="257"/>
      <c r="S15" s="258"/>
      <c r="V15" s="75" t="s">
        <v>38</v>
      </c>
    </row>
    <row r="16" spans="3:29" ht="18" customHeight="1" thickBot="1">
      <c r="C16" s="265" t="s">
        <v>68</v>
      </c>
      <c r="D16" s="263">
        <f>W21</f>
        <v>0</v>
      </c>
      <c r="E16" s="264">
        <f>W23</f>
        <v>0</v>
      </c>
      <c r="F16" s="303"/>
      <c r="G16" s="258"/>
      <c r="H16" s="258"/>
      <c r="I16" s="258"/>
      <c r="J16" s="258"/>
      <c r="K16" s="258"/>
      <c r="L16" s="258"/>
      <c r="M16" s="258"/>
      <c r="N16" s="258"/>
      <c r="O16" s="258"/>
      <c r="V16" s="75" t="s">
        <v>67</v>
      </c>
      <c r="W16" s="312" t="str">
        <f>IF(W4=1,'Day-1'!F1,IF(W4=2,'Day-2'!F1,IF(W4=3,'Day-3'!F1," ")))</f>
        <v>COURSE</v>
      </c>
      <c r="X16" s="313"/>
      <c r="Y16" s="313"/>
      <c r="Z16" s="314"/>
      <c r="AA16" s="291" t="str">
        <f>IF(W4=1,'Day-1'!H1,IF(W4=2,'Day-2'!H1,IF(W4=3,'Day-3'!H1," ")))</f>
        <v>TEE</v>
      </c>
      <c r="AB16" s="250"/>
      <c r="AC16" s="246"/>
    </row>
    <row r="17" spans="3:14" ht="18" customHeight="1">
      <c r="C17" s="266"/>
      <c r="D17" s="263"/>
      <c r="E17" s="264"/>
      <c r="H17" s="306" t="s">
        <v>48</v>
      </c>
      <c r="I17" s="307"/>
      <c r="J17" s="307"/>
      <c r="K17" s="307"/>
      <c r="L17" s="307"/>
      <c r="M17" s="307"/>
      <c r="N17" s="307"/>
    </row>
    <row r="18" spans="3:27" ht="18" customHeight="1" thickBot="1">
      <c r="C18" s="266"/>
      <c r="D18" s="263">
        <f>W25</f>
        <v>0</v>
      </c>
      <c r="E18" s="264">
        <f>W27</f>
        <v>0</v>
      </c>
      <c r="Q18" s="269" t="s">
        <v>53</v>
      </c>
      <c r="R18" s="269"/>
      <c r="S18" s="269"/>
      <c r="W18" s="268" t="s">
        <v>75</v>
      </c>
      <c r="X18" s="253"/>
      <c r="Y18" s="253"/>
      <c r="Z18" s="253"/>
      <c r="AA18" s="253"/>
    </row>
    <row r="19" spans="3:19" ht="18" customHeight="1" thickBot="1">
      <c r="C19" s="267"/>
      <c r="D19" s="263"/>
      <c r="E19" s="264"/>
      <c r="Q19" s="270" t="s">
        <v>54</v>
      </c>
      <c r="R19" s="271"/>
      <c r="S19" s="90"/>
    </row>
    <row r="20" spans="7:19" ht="18" customHeight="1" thickBot="1">
      <c r="G20" s="71" t="s">
        <v>56</v>
      </c>
      <c r="H20" s="1"/>
      <c r="I20" s="1"/>
      <c r="J20" s="1"/>
      <c r="K20" s="71" t="s">
        <v>57</v>
      </c>
      <c r="L20" s="1"/>
      <c r="M20" s="1"/>
      <c r="N20" s="1"/>
      <c r="Q20" s="296" t="s">
        <v>58</v>
      </c>
      <c r="R20" s="297"/>
      <c r="S20" s="309" t="e">
        <f>IF(W4=1,LOOKUP(W9,'Day-1'!C5:C40,'Day-1'!D5:D40),IF(W4=2,LOOKUP(W9,'Day-2'!C5:C40,'Day-2'!D5:D40),IF(W4=3,LOOKUP(W9,'Day-3'!C5:C40,'Day-3'!D5:D40))))</f>
        <v>#N/A</v>
      </c>
    </row>
    <row r="21" spans="2:23" ht="18" customHeight="1" thickBot="1" thickTop="1">
      <c r="B21" s="277" t="s">
        <v>52</v>
      </c>
      <c r="C21" s="278"/>
      <c r="D21" s="278"/>
      <c r="E21" s="278"/>
      <c r="F21" s="279"/>
      <c r="Q21" s="298"/>
      <c r="R21" s="299"/>
      <c r="S21" s="310"/>
      <c r="W21" s="283">
        <f>IF(W4=1,'Day-1'!P3,IF(W4=2,'Day-2'!P3,IF(W4=3,'Day-3'!P3," ")))</f>
        <v>0</v>
      </c>
    </row>
    <row r="22" spans="2:23" ht="18" customHeight="1" thickBot="1">
      <c r="B22" s="280"/>
      <c r="C22" s="281"/>
      <c r="D22" s="281"/>
      <c r="E22" s="281"/>
      <c r="F22" s="282"/>
      <c r="G22" s="71" t="s">
        <v>59</v>
      </c>
      <c r="H22" s="1"/>
      <c r="I22" s="1"/>
      <c r="J22" s="1"/>
      <c r="K22" s="71" t="s">
        <v>60</v>
      </c>
      <c r="L22" s="1"/>
      <c r="M22" s="1"/>
      <c r="N22" s="1"/>
      <c r="Q22" s="273" t="s">
        <v>61</v>
      </c>
      <c r="R22" s="274"/>
      <c r="S22" s="294"/>
      <c r="V22" s="67" t="s">
        <v>68</v>
      </c>
      <c r="W22" s="284"/>
    </row>
    <row r="23" spans="2:23" ht="18" customHeight="1" thickBot="1" thickTop="1">
      <c r="B23" s="259" t="s">
        <v>55</v>
      </c>
      <c r="C23" s="233"/>
      <c r="D23" s="233"/>
      <c r="E23" s="233"/>
      <c r="F23" s="260"/>
      <c r="Q23" s="259"/>
      <c r="R23" s="260"/>
      <c r="S23" s="295"/>
      <c r="V23" s="285" t="s">
        <v>68</v>
      </c>
      <c r="W23" s="283">
        <f>IF(W4=1,'Day-1'!P5,IF(W4=2,'Day-2'!P5,IF(W4=3,'Day-3'!P5," ")))</f>
        <v>0</v>
      </c>
    </row>
    <row r="24" spans="1:23" ht="25.5" customHeight="1" thickBot="1">
      <c r="A24" s="6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69"/>
      <c r="V24" s="285"/>
      <c r="W24" s="284"/>
    </row>
    <row r="25" spans="1:23" ht="25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135"/>
      <c r="L25" s="2"/>
      <c r="M25" s="2"/>
      <c r="N25" s="2"/>
      <c r="O25" s="2"/>
      <c r="P25" s="2"/>
      <c r="Q25" s="2"/>
      <c r="R25" s="2"/>
      <c r="S25" s="2"/>
      <c r="T25" s="2"/>
      <c r="V25" s="75"/>
      <c r="W25" s="283">
        <f>IF(W4=1,'Day-1'!P7,IF(W4=2,'Day-2'!P7,IF(W4=3,'Day-3'!P7," ")))</f>
        <v>0</v>
      </c>
    </row>
    <row r="26" spans="3:23" ht="18" customHeight="1" thickBot="1" thickTop="1">
      <c r="C26" s="256" t="s">
        <v>37</v>
      </c>
      <c r="D26" s="253"/>
      <c r="E26" s="253"/>
      <c r="F26" s="253"/>
      <c r="G26" s="253"/>
      <c r="H26" s="253"/>
      <c r="I26" s="253"/>
      <c r="J26" s="256" t="s">
        <v>137</v>
      </c>
      <c r="K26" s="256"/>
      <c r="L26" s="256"/>
      <c r="M26" s="256"/>
      <c r="N26" s="256"/>
      <c r="S26" s="275">
        <f>W11</f>
        <v>2</v>
      </c>
      <c r="V26" s="75" t="s">
        <v>68</v>
      </c>
      <c r="W26" s="284"/>
    </row>
    <row r="27" spans="3:23" ht="18" customHeight="1" thickBot="1">
      <c r="C27" s="272" t="str">
        <f>W16</f>
        <v>COURSE</v>
      </c>
      <c r="D27" s="272"/>
      <c r="E27" s="272"/>
      <c r="F27" s="272"/>
      <c r="G27" s="272"/>
      <c r="H27" s="272"/>
      <c r="I27" s="253"/>
      <c r="J27" s="261" t="str">
        <f>AA16</f>
        <v>TEE</v>
      </c>
      <c r="K27" s="253"/>
      <c r="L27" s="253"/>
      <c r="M27" s="253"/>
      <c r="N27" s="253"/>
      <c r="O27" s="288" t="s">
        <v>76</v>
      </c>
      <c r="P27" s="286">
        <f>IF(W4=1,LOOKUP(W11,'Day-1'!C5:C40,'Day-1'!B5:B40),IF(W4=2,LOOKUP(W11,'Day-2'!C5:C40,'Day-2'!B5:B40),IF(W4=3,LOOKUP(W11,'Day-3'!C5:C40,'Day-3'!B5:B40))))</f>
        <v>0</v>
      </c>
      <c r="R27" s="24" t="s">
        <v>72</v>
      </c>
      <c r="S27" s="276"/>
      <c r="V27" s="75"/>
      <c r="W27" s="283">
        <f>IF(W4=1,'Day-1'!P9,IF(W4=2,'Day-2'!P9,IF(W4=3,'Day-3'!P9," ")))</f>
        <v>0</v>
      </c>
    </row>
    <row r="28" spans="1:23" ht="18" customHeight="1" thickBot="1" thickTop="1">
      <c r="A28" s="252" t="s">
        <v>74</v>
      </c>
      <c r="B28" s="252"/>
      <c r="C28" s="272"/>
      <c r="D28" s="272"/>
      <c r="E28" s="272"/>
      <c r="F28" s="272"/>
      <c r="G28" s="272"/>
      <c r="H28" s="272"/>
      <c r="I28" s="253"/>
      <c r="J28" s="262"/>
      <c r="K28" s="262"/>
      <c r="L28" s="262"/>
      <c r="M28" s="262"/>
      <c r="N28" s="262"/>
      <c r="O28" s="288"/>
      <c r="P28" s="287"/>
      <c r="V28" s="75" t="s">
        <v>68</v>
      </c>
      <c r="W28" s="284"/>
    </row>
    <row r="29" spans="18:19" ht="18" customHeight="1" thickBot="1" thickTop="1">
      <c r="R29" s="68" t="s">
        <v>64</v>
      </c>
      <c r="S29" s="78">
        <f>W4</f>
        <v>1</v>
      </c>
    </row>
    <row r="30" spans="3:24" ht="18" customHeight="1" thickBot="1" thickTop="1">
      <c r="C30" s="252" t="s">
        <v>39</v>
      </c>
      <c r="D30" s="252"/>
      <c r="E30" s="252"/>
      <c r="F30" s="20" t="s">
        <v>40</v>
      </c>
      <c r="G30" s="20">
        <v>1</v>
      </c>
      <c r="H30" s="20">
        <v>2</v>
      </c>
      <c r="I30" s="20">
        <v>3</v>
      </c>
      <c r="J30" s="20">
        <v>4</v>
      </c>
      <c r="K30" s="20">
        <v>5</v>
      </c>
      <c r="L30" s="20">
        <v>6</v>
      </c>
      <c r="M30" s="20">
        <v>7</v>
      </c>
      <c r="N30" s="20">
        <v>8</v>
      </c>
      <c r="O30" s="20">
        <v>9</v>
      </c>
      <c r="Q30" s="70" t="s">
        <v>41</v>
      </c>
      <c r="S30" s="68" t="s">
        <v>42</v>
      </c>
      <c r="V30" s="268" t="s">
        <v>77</v>
      </c>
      <c r="W30" s="268"/>
      <c r="X30" s="268"/>
    </row>
    <row r="31" spans="1:19" ht="18" customHeight="1">
      <c r="A31" s="301" t="s">
        <v>43</v>
      </c>
      <c r="B31" s="304" t="e">
        <f>IF($S$29=1,VLOOKUP($S$26,'Day-1'!C$1:$G$40,3,FALSE),IF($S$29=2,VLOOKUP($S$26,'Day-2'!C$1:$G$40,3,FALSE),IF($S$29=3,VLOOKUP($S$26,'Day-3'!C$1:$G$40,3,FALSE)," ")))</f>
        <v>#N/A</v>
      </c>
      <c r="C31" s="304"/>
      <c r="D31" s="304"/>
      <c r="E31" s="304"/>
      <c r="F31" s="303" t="s">
        <v>44</v>
      </c>
      <c r="G31" s="257"/>
      <c r="H31" s="257"/>
      <c r="I31" s="257"/>
      <c r="J31" s="257"/>
      <c r="K31" s="257"/>
      <c r="L31" s="257"/>
      <c r="M31" s="257"/>
      <c r="N31" s="257"/>
      <c r="O31" s="257"/>
      <c r="Q31" s="257"/>
      <c r="S31" s="292">
        <f>S6</f>
        <v>72</v>
      </c>
    </row>
    <row r="32" spans="1:19" ht="18" customHeight="1" thickBot="1">
      <c r="A32" s="301"/>
      <c r="B32" s="305"/>
      <c r="C32" s="305"/>
      <c r="D32" s="305"/>
      <c r="E32" s="305"/>
      <c r="F32" s="303"/>
      <c r="G32" s="258"/>
      <c r="H32" s="258"/>
      <c r="I32" s="258"/>
      <c r="J32" s="258"/>
      <c r="K32" s="258"/>
      <c r="L32" s="258"/>
      <c r="M32" s="258"/>
      <c r="N32" s="258"/>
      <c r="O32" s="258"/>
      <c r="Q32" s="258"/>
      <c r="S32" s="293"/>
    </row>
    <row r="33" spans="1:15" ht="18" customHeight="1" thickTop="1">
      <c r="A33" s="301" t="s">
        <v>45</v>
      </c>
      <c r="B33" s="304" t="e">
        <f>IF($S$29=1,VLOOKUP($S$26,'Day-1'!C$1:$G$40,4,FALSE),IF($S$29=2,VLOOKUP($S$26,'Day-2'!C$1:$G$40,4,FALSE),IF($S$29=3,VLOOKUP($S$26,'Day-3'!C$1:$G$40,4,FALSE)," ")))</f>
        <v>#N/A</v>
      </c>
      <c r="C33" s="304"/>
      <c r="D33" s="304"/>
      <c r="E33" s="304"/>
      <c r="F33" s="303" t="s">
        <v>46</v>
      </c>
      <c r="G33" s="257"/>
      <c r="H33" s="257"/>
      <c r="I33" s="257"/>
      <c r="J33" s="257"/>
      <c r="K33" s="257"/>
      <c r="L33" s="257"/>
      <c r="M33" s="257"/>
      <c r="N33" s="257"/>
      <c r="O33" s="257"/>
    </row>
    <row r="34" spans="1:15" ht="18" customHeight="1" thickBot="1">
      <c r="A34" s="301"/>
      <c r="B34" s="305"/>
      <c r="C34" s="305"/>
      <c r="D34" s="305"/>
      <c r="E34" s="305"/>
      <c r="F34" s="308"/>
      <c r="G34" s="258"/>
      <c r="H34" s="258"/>
      <c r="I34" s="258"/>
      <c r="J34" s="258"/>
      <c r="K34" s="258"/>
      <c r="L34" s="258"/>
      <c r="M34" s="258"/>
      <c r="N34" s="258"/>
      <c r="O34" s="258"/>
    </row>
    <row r="35" spans="1:14" ht="18" customHeight="1" thickTop="1">
      <c r="A35" s="301" t="s">
        <v>47</v>
      </c>
      <c r="B35" s="304" t="e">
        <f>IF($S$29=1,VLOOKUP($S$26,'Day-1'!C$1:$G$40,5,FALSE),IF($S$29=2,VLOOKUP($S$26,'Day-2'!C$1:$G$40,5,FALSE),IF($S$29=3,VLOOKUP($S$26,'Day-3'!C$1:$G$40,5,FALSE)," ")))</f>
        <v>#N/A</v>
      </c>
      <c r="C35" s="304"/>
      <c r="D35" s="304"/>
      <c r="E35" s="304"/>
      <c r="H35" s="306" t="s">
        <v>48</v>
      </c>
      <c r="I35" s="307"/>
      <c r="J35" s="307"/>
      <c r="K35" s="307"/>
      <c r="L35" s="307"/>
      <c r="M35" s="307"/>
      <c r="N35" s="307"/>
    </row>
    <row r="36" spans="1:19" ht="18" customHeight="1" thickBot="1">
      <c r="A36" s="301"/>
      <c r="B36" s="305"/>
      <c r="C36" s="305"/>
      <c r="D36" s="305"/>
      <c r="E36" s="305"/>
      <c r="R36" s="288" t="s">
        <v>49</v>
      </c>
      <c r="S36" s="288"/>
    </row>
    <row r="37" spans="1:19" ht="18" customHeight="1" thickBot="1" thickTop="1">
      <c r="A37" s="301" t="s">
        <v>50</v>
      </c>
      <c r="B37" s="304" t="e">
        <f>IF($S$29=1,VLOOKUP($S$26,'Day-1'!C$1:$H$40,6,FALSE),IF($S$29=2,VLOOKUP($S$26,'Day-2'!C$1:$H$40,6,FALSE),IF($S$29=3,VLOOKUP($S$26,'Day-3'!C$1:$H$40,6,FALSE)," ")))</f>
        <v>#N/A</v>
      </c>
      <c r="C37" s="304"/>
      <c r="D37" s="304"/>
      <c r="E37" s="304"/>
      <c r="F37" s="20" t="s">
        <v>40</v>
      </c>
      <c r="G37" s="20">
        <v>10</v>
      </c>
      <c r="H37" s="20">
        <v>11</v>
      </c>
      <c r="I37" s="20">
        <v>12</v>
      </c>
      <c r="J37" s="20">
        <v>13</v>
      </c>
      <c r="K37" s="20">
        <v>14</v>
      </c>
      <c r="L37" s="20">
        <v>15</v>
      </c>
      <c r="M37" s="20">
        <v>16</v>
      </c>
      <c r="N37" s="20">
        <v>17</v>
      </c>
      <c r="O37" s="20">
        <v>18</v>
      </c>
      <c r="Q37" s="20" t="s">
        <v>51</v>
      </c>
      <c r="R37" s="288"/>
      <c r="S37" s="288"/>
    </row>
    <row r="38" spans="1:19" ht="18" customHeight="1" thickBot="1">
      <c r="A38" s="301"/>
      <c r="B38" s="305"/>
      <c r="C38" s="305"/>
      <c r="D38" s="305"/>
      <c r="E38" s="305"/>
      <c r="F38" s="303" t="s">
        <v>44</v>
      </c>
      <c r="G38" s="257"/>
      <c r="H38" s="257"/>
      <c r="I38" s="257"/>
      <c r="J38" s="257"/>
      <c r="K38" s="257"/>
      <c r="L38" s="257"/>
      <c r="M38" s="257"/>
      <c r="N38" s="257"/>
      <c r="O38" s="257"/>
      <c r="Q38" s="257"/>
      <c r="S38" s="257"/>
    </row>
    <row r="39" spans="6:19" ht="18" customHeight="1" thickBot="1" thickTop="1">
      <c r="F39" s="303"/>
      <c r="G39" s="258"/>
      <c r="H39" s="258"/>
      <c r="I39" s="258"/>
      <c r="J39" s="258"/>
      <c r="K39" s="258"/>
      <c r="L39" s="258"/>
      <c r="M39" s="258"/>
      <c r="N39" s="258"/>
      <c r="O39" s="258"/>
      <c r="Q39" s="258"/>
      <c r="S39" s="311"/>
    </row>
    <row r="40" spans="6:19" ht="18" customHeight="1" thickBot="1">
      <c r="F40" s="303" t="s">
        <v>46</v>
      </c>
      <c r="G40" s="257"/>
      <c r="H40" s="257"/>
      <c r="I40" s="257"/>
      <c r="J40" s="257"/>
      <c r="K40" s="257"/>
      <c r="L40" s="257"/>
      <c r="M40" s="257"/>
      <c r="N40" s="257"/>
      <c r="O40" s="257"/>
      <c r="S40" s="258"/>
    </row>
    <row r="41" spans="3:15" ht="18" customHeight="1" thickBot="1">
      <c r="C41" s="265" t="s">
        <v>68</v>
      </c>
      <c r="D41" s="263">
        <f>W21</f>
        <v>0</v>
      </c>
      <c r="E41" s="264">
        <f>W23</f>
        <v>0</v>
      </c>
      <c r="F41" s="303"/>
      <c r="G41" s="258"/>
      <c r="H41" s="258"/>
      <c r="I41" s="258"/>
      <c r="J41" s="258"/>
      <c r="K41" s="258"/>
      <c r="L41" s="258"/>
      <c r="M41" s="258"/>
      <c r="N41" s="258"/>
      <c r="O41" s="258"/>
    </row>
    <row r="42" spans="3:14" ht="18" customHeight="1">
      <c r="C42" s="266"/>
      <c r="D42" s="263"/>
      <c r="E42" s="264"/>
      <c r="H42" s="306" t="s">
        <v>48</v>
      </c>
      <c r="I42" s="307"/>
      <c r="J42" s="307"/>
      <c r="K42" s="307"/>
      <c r="L42" s="307"/>
      <c r="M42" s="307"/>
      <c r="N42" s="307"/>
    </row>
    <row r="43" spans="3:19" ht="18" customHeight="1" thickBot="1">
      <c r="C43" s="266"/>
      <c r="D43" s="263">
        <f>W25</f>
        <v>0</v>
      </c>
      <c r="E43" s="264">
        <f>W27</f>
        <v>0</v>
      </c>
      <c r="Q43" s="269" t="s">
        <v>53</v>
      </c>
      <c r="R43" s="269"/>
      <c r="S43" s="269"/>
    </row>
    <row r="44" spans="3:19" ht="18" customHeight="1" thickBot="1">
      <c r="C44" s="267"/>
      <c r="D44" s="263"/>
      <c r="E44" s="264"/>
      <c r="Q44" s="270" t="s">
        <v>54</v>
      </c>
      <c r="R44" s="271"/>
      <c r="S44" s="90"/>
    </row>
    <row r="45" spans="7:19" ht="18" customHeight="1" thickBot="1">
      <c r="G45" s="71" t="s">
        <v>56</v>
      </c>
      <c r="H45" s="1"/>
      <c r="I45" s="1"/>
      <c r="J45" s="1"/>
      <c r="K45" s="71" t="s">
        <v>57</v>
      </c>
      <c r="L45" s="1"/>
      <c r="M45" s="1"/>
      <c r="N45" s="1"/>
      <c r="Q45" s="296" t="s">
        <v>58</v>
      </c>
      <c r="R45" s="297"/>
      <c r="S45" s="309" t="e">
        <f>IF(W4=1,LOOKUP(W11,'Day-1'!C5:C40,'Day-1'!D5:D40),IF(W4=2,LOOKUP(W11,'Day-2'!C5:C40,'Day-2'!D5:D40),IF(W4=3,LOOKUP(W11,'Day-3'!C5:C40,'Day-3'!D5:D40))))</f>
        <v>#N/A</v>
      </c>
    </row>
    <row r="46" spans="2:19" ht="18" customHeight="1" thickBot="1" thickTop="1">
      <c r="B46" s="277" t="s">
        <v>52</v>
      </c>
      <c r="C46" s="278"/>
      <c r="D46" s="278"/>
      <c r="E46" s="278"/>
      <c r="F46" s="279"/>
      <c r="Q46" s="298"/>
      <c r="R46" s="299"/>
      <c r="S46" s="310"/>
    </row>
    <row r="47" spans="2:19" ht="18" customHeight="1" thickBot="1">
      <c r="B47" s="280"/>
      <c r="C47" s="281"/>
      <c r="D47" s="281"/>
      <c r="E47" s="281"/>
      <c r="F47" s="282"/>
      <c r="G47" s="71" t="s">
        <v>59</v>
      </c>
      <c r="H47" s="1"/>
      <c r="I47" s="1"/>
      <c r="J47" s="1"/>
      <c r="K47" s="71" t="s">
        <v>60</v>
      </c>
      <c r="L47" s="1"/>
      <c r="M47" s="1"/>
      <c r="N47" s="1"/>
      <c r="Q47" s="273" t="s">
        <v>61</v>
      </c>
      <c r="R47" s="274"/>
      <c r="S47" s="294"/>
    </row>
    <row r="48" spans="2:19" ht="18" customHeight="1" thickBot="1" thickTop="1">
      <c r="B48" s="259" t="s">
        <v>55</v>
      </c>
      <c r="C48" s="233"/>
      <c r="D48" s="233"/>
      <c r="E48" s="233"/>
      <c r="F48" s="260"/>
      <c r="Q48" s="259"/>
      <c r="R48" s="260"/>
      <c r="S48" s="295"/>
    </row>
    <row r="49" ht="12.75" customHeight="1"/>
  </sheetData>
  <sheetProtection sheet="1" objects="1" scenarios="1" selectLockedCells="1"/>
  <mergeCells count="169">
    <mergeCell ref="C1:I1"/>
    <mergeCell ref="J2:N3"/>
    <mergeCell ref="C2:I3"/>
    <mergeCell ref="H10:N10"/>
    <mergeCell ref="N13:N14"/>
    <mergeCell ref="L6:L7"/>
    <mergeCell ref="L8:L9"/>
    <mergeCell ref="M8:M9"/>
    <mergeCell ref="J1:N1"/>
    <mergeCell ref="C5:E5"/>
    <mergeCell ref="B8:E9"/>
    <mergeCell ref="B6:E7"/>
    <mergeCell ref="J15:J16"/>
    <mergeCell ref="R11:S12"/>
    <mergeCell ref="W16:Z16"/>
    <mergeCell ref="O15:O16"/>
    <mergeCell ref="J8:J9"/>
    <mergeCell ref="K13:K14"/>
    <mergeCell ref="H15:H16"/>
    <mergeCell ref="K8:K9"/>
    <mergeCell ref="A3:B3"/>
    <mergeCell ref="P2:P3"/>
    <mergeCell ref="A6:A7"/>
    <mergeCell ref="A8:A9"/>
    <mergeCell ref="F8:F9"/>
    <mergeCell ref="G8:G9"/>
    <mergeCell ref="N8:N9"/>
    <mergeCell ref="O8:O9"/>
    <mergeCell ref="H8:H9"/>
    <mergeCell ref="I8:I9"/>
    <mergeCell ref="A12:A13"/>
    <mergeCell ref="N15:N16"/>
    <mergeCell ref="F15:F16"/>
    <mergeCell ref="M15:M16"/>
    <mergeCell ref="L31:L32"/>
    <mergeCell ref="L33:L34"/>
    <mergeCell ref="H17:N17"/>
    <mergeCell ref="M13:M14"/>
    <mergeCell ref="E18:E19"/>
    <mergeCell ref="G13:G14"/>
    <mergeCell ref="L15:L16"/>
    <mergeCell ref="L13:L14"/>
    <mergeCell ref="A10:A11"/>
    <mergeCell ref="F13:F14"/>
    <mergeCell ref="B10:E11"/>
    <mergeCell ref="A37:A38"/>
    <mergeCell ref="B33:E34"/>
    <mergeCell ref="B35:E36"/>
    <mergeCell ref="B37:E38"/>
    <mergeCell ref="A33:A34"/>
    <mergeCell ref="A35:A36"/>
    <mergeCell ref="D43:D44"/>
    <mergeCell ref="E43:E44"/>
    <mergeCell ref="J40:J41"/>
    <mergeCell ref="K40:K41"/>
    <mergeCell ref="S13:S15"/>
    <mergeCell ref="J33:J34"/>
    <mergeCell ref="K33:K34"/>
    <mergeCell ref="J38:J39"/>
    <mergeCell ref="K38:K39"/>
    <mergeCell ref="B12:E13"/>
    <mergeCell ref="K15:K16"/>
    <mergeCell ref="F40:F41"/>
    <mergeCell ref="G40:G41"/>
    <mergeCell ref="H40:H41"/>
    <mergeCell ref="I40:I41"/>
    <mergeCell ref="J13:J14"/>
    <mergeCell ref="H13:H14"/>
    <mergeCell ref="I13:I14"/>
    <mergeCell ref="E41:E42"/>
    <mergeCell ref="G38:G39"/>
    <mergeCell ref="L40:L41"/>
    <mergeCell ref="M40:M41"/>
    <mergeCell ref="Q47:R48"/>
    <mergeCell ref="W23:W24"/>
    <mergeCell ref="S20:S21"/>
    <mergeCell ref="O31:O32"/>
    <mergeCell ref="N33:N34"/>
    <mergeCell ref="S38:S40"/>
    <mergeCell ref="N40:N41"/>
    <mergeCell ref="S45:S46"/>
    <mergeCell ref="B48:F48"/>
    <mergeCell ref="Q45:R46"/>
    <mergeCell ref="B46:F47"/>
    <mergeCell ref="C41:C44"/>
    <mergeCell ref="D41:D42"/>
    <mergeCell ref="O40:O41"/>
    <mergeCell ref="O33:O34"/>
    <mergeCell ref="O38:O39"/>
    <mergeCell ref="N31:N32"/>
    <mergeCell ref="I33:I34"/>
    <mergeCell ref="S47:S48"/>
    <mergeCell ref="H42:N42"/>
    <mergeCell ref="Q43:S43"/>
    <mergeCell ref="Q44:R44"/>
    <mergeCell ref="Q38:Q39"/>
    <mergeCell ref="H38:H39"/>
    <mergeCell ref="I38:I39"/>
    <mergeCell ref="H35:N35"/>
    <mergeCell ref="G33:G34"/>
    <mergeCell ref="H33:H34"/>
    <mergeCell ref="M33:M34"/>
    <mergeCell ref="F33:F34"/>
    <mergeCell ref="L38:L39"/>
    <mergeCell ref="N38:N39"/>
    <mergeCell ref="M38:M39"/>
    <mergeCell ref="F38:F39"/>
    <mergeCell ref="F31:F32"/>
    <mergeCell ref="A31:A32"/>
    <mergeCell ref="B31:E32"/>
    <mergeCell ref="M31:M32"/>
    <mergeCell ref="K31:K32"/>
    <mergeCell ref="J31:J32"/>
    <mergeCell ref="G31:G32"/>
    <mergeCell ref="H31:H32"/>
    <mergeCell ref="I31:I32"/>
    <mergeCell ref="F6:F7"/>
    <mergeCell ref="G6:G7"/>
    <mergeCell ref="H6:H7"/>
    <mergeCell ref="I6:I7"/>
    <mergeCell ref="J6:J7"/>
    <mergeCell ref="K6:K7"/>
    <mergeCell ref="M6:M7"/>
    <mergeCell ref="N6:N7"/>
    <mergeCell ref="S1:S2"/>
    <mergeCell ref="O2:O3"/>
    <mergeCell ref="O6:O7"/>
    <mergeCell ref="W21:W22"/>
    <mergeCell ref="W1:Y1"/>
    <mergeCell ref="W2:Y2"/>
    <mergeCell ref="V7:W7"/>
    <mergeCell ref="W4:W5"/>
    <mergeCell ref="R36:S37"/>
    <mergeCell ref="S6:S7"/>
    <mergeCell ref="S31:S32"/>
    <mergeCell ref="S22:S23"/>
    <mergeCell ref="Q20:R21"/>
    <mergeCell ref="Q6:Q7"/>
    <mergeCell ref="Q13:Q14"/>
    <mergeCell ref="Q31:Q32"/>
    <mergeCell ref="W27:W28"/>
    <mergeCell ref="V23:V24"/>
    <mergeCell ref="P27:P28"/>
    <mergeCell ref="O27:O28"/>
    <mergeCell ref="W9:W10"/>
    <mergeCell ref="W11:W12"/>
    <mergeCell ref="W18:AA18"/>
    <mergeCell ref="AA16:AC16"/>
    <mergeCell ref="O13:O14"/>
    <mergeCell ref="V30:X30"/>
    <mergeCell ref="Q18:S18"/>
    <mergeCell ref="Q19:R19"/>
    <mergeCell ref="C27:I28"/>
    <mergeCell ref="C26:I26"/>
    <mergeCell ref="Q22:R23"/>
    <mergeCell ref="S26:S27"/>
    <mergeCell ref="B21:F22"/>
    <mergeCell ref="C30:E30"/>
    <mergeCell ref="W25:W26"/>
    <mergeCell ref="J26:N26"/>
    <mergeCell ref="G15:G16"/>
    <mergeCell ref="B23:F23"/>
    <mergeCell ref="J27:N28"/>
    <mergeCell ref="D16:D17"/>
    <mergeCell ref="E16:E17"/>
    <mergeCell ref="D18:D19"/>
    <mergeCell ref="A28:B28"/>
    <mergeCell ref="I15:I16"/>
    <mergeCell ref="C16:C19"/>
  </mergeCells>
  <printOptions horizontalCentered="1" verticalCentered="1"/>
  <pageMargins left="0" right="0" top="0.25" bottom="0" header="0" footer="0"/>
  <pageSetup horizontalDpi="600" verticalDpi="600" orientation="landscape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9"/>
  <sheetViews>
    <sheetView zoomScale="75" zoomScaleNormal="75" zoomScalePageLayoutView="0" workbookViewId="0" topLeftCell="A7">
      <selection activeCell="H42" sqref="H42"/>
    </sheetView>
  </sheetViews>
  <sheetFormatPr defaultColWidth="9.140625" defaultRowHeight="12.75"/>
  <cols>
    <col min="1" max="1" width="3.421875" style="0" customWidth="1"/>
    <col min="2" max="2" width="7.8515625" style="0" customWidth="1"/>
    <col min="3" max="3" width="9.00390625" style="0" customWidth="1"/>
    <col min="4" max="4" width="2.421875" style="0" customWidth="1"/>
    <col min="5" max="5" width="23.8515625" style="0" customWidth="1"/>
    <col min="6" max="6" width="6.8515625" style="0" customWidth="1"/>
    <col min="7" max="7" width="21.8515625" style="0" customWidth="1"/>
    <col min="8" max="8" width="7.28125" style="0" customWidth="1"/>
    <col min="9" max="9" width="22.421875" style="0" customWidth="1"/>
    <col min="10" max="10" width="7.140625" style="0" customWidth="1"/>
    <col min="11" max="11" width="21.421875" style="0" customWidth="1"/>
    <col min="12" max="12" width="8.28125" style="0" customWidth="1"/>
  </cols>
  <sheetData>
    <row r="1" spans="2:12" ht="20.25">
      <c r="B1" s="91"/>
      <c r="C1" s="92"/>
      <c r="D1" s="92"/>
      <c r="F1" s="48"/>
      <c r="G1" s="315" t="s">
        <v>128</v>
      </c>
      <c r="H1" s="315"/>
      <c r="I1" s="315"/>
      <c r="J1" s="48"/>
      <c r="L1" s="48"/>
    </row>
    <row r="2" spans="2:12" ht="13.5" hidden="1" thickBot="1">
      <c r="B2" s="102"/>
      <c r="C2" s="107">
        <v>6</v>
      </c>
      <c r="D2" s="108"/>
      <c r="E2" s="108">
        <v>2</v>
      </c>
      <c r="F2" s="108">
        <v>6</v>
      </c>
      <c r="G2" s="108">
        <v>3</v>
      </c>
      <c r="H2" s="108">
        <v>6</v>
      </c>
      <c r="I2" s="108">
        <v>4</v>
      </c>
      <c r="J2" s="108">
        <v>6</v>
      </c>
      <c r="K2" s="108">
        <v>5</v>
      </c>
      <c r="L2" s="109">
        <v>6</v>
      </c>
    </row>
    <row r="3" spans="2:12" ht="13.5" thickBot="1">
      <c r="B3" s="93" t="s">
        <v>79</v>
      </c>
      <c r="C3" s="104" t="s">
        <v>44</v>
      </c>
      <c r="D3" s="104"/>
      <c r="E3" s="105" t="s">
        <v>129</v>
      </c>
      <c r="F3" s="106" t="s">
        <v>22</v>
      </c>
      <c r="G3" s="105" t="s">
        <v>14</v>
      </c>
      <c r="H3" s="106" t="s">
        <v>22</v>
      </c>
      <c r="I3" s="105" t="s">
        <v>15</v>
      </c>
      <c r="J3" s="106" t="s">
        <v>22</v>
      </c>
      <c r="K3" s="105" t="s">
        <v>16</v>
      </c>
      <c r="L3" s="106" t="s">
        <v>22</v>
      </c>
    </row>
    <row r="4" spans="1:12" ht="13.5" thickTop="1">
      <c r="A4" s="110" t="e">
        <f aca="true" t="shared" si="0" ref="A4:A10">IF(B4="","",IF(C4=C3,"TIE",IF(C4=C5,"TIE","")))</f>
        <v>#N/A</v>
      </c>
      <c r="B4" s="127">
        <f>IF('Day-1'!C5=0,"",'Day-1'!C5)</f>
        <v>1</v>
      </c>
      <c r="C4" s="128" t="e">
        <f>IF(B4="","",VLOOKUP($B4,'Day-1'!$T$5:$Y$40,C$2,FALSE))</f>
        <v>#N/A</v>
      </c>
      <c r="D4" s="131"/>
      <c r="E4" s="128" t="e">
        <f>IF($B4="","",VLOOKUP($B4,'Day-1'!$T$5:$Y$40,E$2,FALSE))</f>
        <v>#N/A</v>
      </c>
      <c r="F4" s="128" t="e">
        <f>IF($B4="","",IF($E4=0,0,VLOOKUP($B4,'Day-1'!$T$5:$Y$40,F$2,FALSE)))</f>
        <v>#N/A</v>
      </c>
      <c r="G4" s="128" t="e">
        <f>IF($B4="","",VLOOKUP($B4,'Day-1'!$T$5:$Y$40,G$2,FALSE))</f>
        <v>#N/A</v>
      </c>
      <c r="H4" s="128" t="e">
        <f>IF($B4="","",IF($G4=0,0,VLOOKUP($B4,'Day-1'!$T$5:$Y$40,H$2,FALSE)))</f>
        <v>#N/A</v>
      </c>
      <c r="I4" s="128" t="e">
        <f>IF($B4="","",VLOOKUP($B4,'Day-1'!$T$5:$Y$40,I$2,FALSE))</f>
        <v>#N/A</v>
      </c>
      <c r="J4" s="128" t="e">
        <f>IF($B4="","",IF($I4=0,0,VLOOKUP($B4,'Day-1'!$T$5:$Y$40,J$2,FALSE)))</f>
        <v>#N/A</v>
      </c>
      <c r="K4" s="128" t="e">
        <f>IF($B4="","",VLOOKUP($B4,'Day-1'!$T$5:$Y$40,K$2,FALSE))</f>
        <v>#N/A</v>
      </c>
      <c r="L4" s="128" t="e">
        <f>IF($B4="","",IF($K4=0,0,VLOOKUP($B4,'Day-1'!$T$5:$Y$40,L$2,FALSE)))</f>
        <v>#N/A</v>
      </c>
    </row>
    <row r="5" spans="1:12" ht="12.75">
      <c r="A5" s="110" t="e">
        <f t="shared" si="0"/>
        <v>#N/A</v>
      </c>
      <c r="B5" s="127" t="e">
        <f>IF('Day-1'!C6=0,"",'Day-1'!C6)</f>
        <v>#N/A</v>
      </c>
      <c r="C5" s="128" t="e">
        <f>IF(B5="","",VLOOKUP($B5,'Day-1'!$T$5:$Y$40,C$2,FALSE))</f>
        <v>#N/A</v>
      </c>
      <c r="D5" s="131"/>
      <c r="E5" s="128" t="e">
        <f>IF($B5="","",VLOOKUP($B5,'Day-1'!$T$5:$Y$40,E$2,FALSE))</f>
        <v>#N/A</v>
      </c>
      <c r="F5" s="128" t="e">
        <f>IF($B5="","",IF($E5=0,0,VLOOKUP($B5,'Day-1'!$T$5:$Y$40,F$2,FALSE)))</f>
        <v>#N/A</v>
      </c>
      <c r="G5" s="128" t="e">
        <f>IF($B5="","",VLOOKUP($B5,'Day-1'!$T$5:$Y$40,G$2,FALSE))</f>
        <v>#N/A</v>
      </c>
      <c r="H5" s="128" t="e">
        <f>IF($B5="","",IF($G5=0,0,VLOOKUP($B5,'Day-1'!$T$5:$Y$40,H$2,FALSE)))</f>
        <v>#N/A</v>
      </c>
      <c r="I5" s="128" t="e">
        <f>IF($B5="","",VLOOKUP($B5,'Day-1'!$T$5:$Y$40,I$2,FALSE))</f>
        <v>#N/A</v>
      </c>
      <c r="J5" s="128" t="e">
        <f>IF($B5="","",IF($I5=0,0,VLOOKUP($B5,'Day-1'!$T$5:$Y$40,J$2,FALSE)))</f>
        <v>#N/A</v>
      </c>
      <c r="K5" s="128" t="e">
        <f>IF($B5="","",VLOOKUP($B5,'Day-1'!$T$5:$Y$40,K$2,FALSE))</f>
        <v>#N/A</v>
      </c>
      <c r="L5" s="128" t="e">
        <f>IF($B5="","",IF($K5=0,0,VLOOKUP($B5,'Day-1'!$T$5:$Y$40,L$2,FALSE)))</f>
        <v>#N/A</v>
      </c>
    </row>
    <row r="6" spans="1:12" ht="12.75">
      <c r="A6" s="110" t="e">
        <f t="shared" si="0"/>
        <v>#N/A</v>
      </c>
      <c r="B6" s="127" t="e">
        <f>IF('Day-1'!C7=0,"",'Day-1'!C7)</f>
        <v>#N/A</v>
      </c>
      <c r="C6" s="128" t="e">
        <f>IF(B6="","",VLOOKUP($B6,'Day-1'!$T$5:$Y$40,C$2,FALSE))</f>
        <v>#N/A</v>
      </c>
      <c r="D6" s="131"/>
      <c r="E6" s="128" t="e">
        <f>IF($B6="","",VLOOKUP($B6,'Day-1'!$T$5:$Y$40,E$2,FALSE))</f>
        <v>#N/A</v>
      </c>
      <c r="F6" s="128" t="e">
        <f>IF($B6="","",IF($E6=0,0,VLOOKUP($B6,'Day-1'!$T$5:$Y$40,F$2,FALSE)))</f>
        <v>#N/A</v>
      </c>
      <c r="G6" s="128" t="e">
        <f>IF($B6="","",VLOOKUP($B6,'Day-1'!$T$5:$Y$40,G$2,FALSE))</f>
        <v>#N/A</v>
      </c>
      <c r="H6" s="128" t="e">
        <f>IF($B6="","",IF($G6=0,0,VLOOKUP($B6,'Day-1'!$T$5:$Y$40,H$2,FALSE)))</f>
        <v>#N/A</v>
      </c>
      <c r="I6" s="128" t="e">
        <f>IF($B6="","",VLOOKUP($B6,'Day-1'!$T$5:$Y$40,I$2,FALSE))</f>
        <v>#N/A</v>
      </c>
      <c r="J6" s="128" t="e">
        <f>IF($B6="","",IF($I6=0,0,VLOOKUP($B6,'Day-1'!$T$5:$Y$40,J$2,FALSE)))</f>
        <v>#N/A</v>
      </c>
      <c r="K6" s="128" t="e">
        <f>IF($B6="","",VLOOKUP($B6,'Day-1'!$T$5:$Y$40,K$2,FALSE))</f>
        <v>#N/A</v>
      </c>
      <c r="L6" s="128" t="e">
        <f>IF($B6="","",IF($K6=0,0,VLOOKUP($B6,'Day-1'!$T$5:$Y$40,L$2,FALSE)))</f>
        <v>#N/A</v>
      </c>
    </row>
    <row r="7" spans="1:12" ht="12.75">
      <c r="A7" s="110" t="e">
        <f t="shared" si="0"/>
        <v>#N/A</v>
      </c>
      <c r="B7" s="127" t="e">
        <f>IF('Day-1'!C8=0,"",'Day-1'!C8)</f>
        <v>#N/A</v>
      </c>
      <c r="C7" s="128" t="e">
        <f>IF(B7="","",VLOOKUP($B7,'Day-1'!$T$5:$Y$40,C$2,FALSE))</f>
        <v>#N/A</v>
      </c>
      <c r="D7" s="131"/>
      <c r="E7" s="128" t="e">
        <f>IF($B7="","",VLOOKUP($B7,'Day-1'!$T$5:$Y$40,E$2,FALSE))</f>
        <v>#N/A</v>
      </c>
      <c r="F7" s="128" t="e">
        <f>IF($B7="","",IF($E7=0,0,VLOOKUP($B7,'Day-1'!$T$5:$Y$40,F$2,FALSE)))</f>
        <v>#N/A</v>
      </c>
      <c r="G7" s="128" t="e">
        <f>IF($B7="","",VLOOKUP($B7,'Day-1'!$T$5:$Y$40,G$2,FALSE))</f>
        <v>#N/A</v>
      </c>
      <c r="H7" s="128" t="e">
        <f>IF($B7="","",IF($G7=0,0,VLOOKUP($B7,'Day-1'!$T$5:$Y$40,H$2,FALSE)))</f>
        <v>#N/A</v>
      </c>
      <c r="I7" s="128" t="e">
        <f>IF($B7="","",VLOOKUP($B7,'Day-1'!$T$5:$Y$40,I$2,FALSE))</f>
        <v>#N/A</v>
      </c>
      <c r="J7" s="128" t="e">
        <f>IF($B7="","",IF($I7=0,0,VLOOKUP($B7,'Day-1'!$T$5:$Y$40,J$2,FALSE)))</f>
        <v>#N/A</v>
      </c>
      <c r="K7" s="128" t="e">
        <f>IF($B7="","",VLOOKUP($B7,'Day-1'!$T$5:$Y$40,K$2,FALSE))</f>
        <v>#N/A</v>
      </c>
      <c r="L7" s="128" t="e">
        <f>IF($B7="","",IF($K7=0,0,VLOOKUP($B7,'Day-1'!$T$5:$Y$40,L$2,FALSE)))</f>
        <v>#N/A</v>
      </c>
    </row>
    <row r="8" spans="1:12" ht="12.75">
      <c r="A8" s="110" t="e">
        <f t="shared" si="0"/>
        <v>#N/A</v>
      </c>
      <c r="B8" s="127" t="e">
        <f>IF('Day-1'!C9=0,"",'Day-1'!C9)</f>
        <v>#N/A</v>
      </c>
      <c r="C8" s="128" t="e">
        <f>IF(B8="","",VLOOKUP($B8,'Day-1'!$T$5:$Y$40,C$2,FALSE))</f>
        <v>#N/A</v>
      </c>
      <c r="D8" s="131"/>
      <c r="E8" s="128" t="e">
        <f>IF($B8="","",VLOOKUP($B8,'Day-1'!$T$5:$Y$40,E$2,FALSE))</f>
        <v>#N/A</v>
      </c>
      <c r="F8" s="128" t="e">
        <f>IF($B8="","",IF($E8=0,0,VLOOKUP($B8,'Day-1'!$T$5:$Y$40,F$2,FALSE)))</f>
        <v>#N/A</v>
      </c>
      <c r="G8" s="128" t="e">
        <f>IF($B8="","",VLOOKUP($B8,'Day-1'!$T$5:$Y$40,G$2,FALSE))</f>
        <v>#N/A</v>
      </c>
      <c r="H8" s="128" t="e">
        <f>IF($B8="","",IF($G8=0,0,VLOOKUP($B8,'Day-1'!$T$5:$Y$40,H$2,FALSE)))</f>
        <v>#N/A</v>
      </c>
      <c r="I8" s="128" t="e">
        <f>IF($B8="","",VLOOKUP($B8,'Day-1'!$T$5:$Y$40,I$2,FALSE))</f>
        <v>#N/A</v>
      </c>
      <c r="J8" s="128" t="e">
        <f>IF($B8="","",IF($I8=0,0,VLOOKUP($B8,'Day-1'!$T$5:$Y$40,J$2,FALSE)))</f>
        <v>#N/A</v>
      </c>
      <c r="K8" s="128" t="e">
        <f>IF($B8="","",VLOOKUP($B8,'Day-1'!$T$5:$Y$40,K$2,FALSE))</f>
        <v>#N/A</v>
      </c>
      <c r="L8" s="128" t="e">
        <f>IF($B8="","",IF($K8=0,0,VLOOKUP($B8,'Day-1'!$T$5:$Y$40,L$2,FALSE)))</f>
        <v>#N/A</v>
      </c>
    </row>
    <row r="9" spans="1:12" ht="12.75">
      <c r="A9" s="110" t="e">
        <f t="shared" si="0"/>
        <v>#N/A</v>
      </c>
      <c r="B9" s="127" t="e">
        <f>IF('Day-1'!C10=0,"",'Day-1'!C10)</f>
        <v>#N/A</v>
      </c>
      <c r="C9" s="128" t="e">
        <f>IF(B9="","",VLOOKUP($B9,'Day-1'!$T$5:$Y$40,C$2,FALSE))</f>
        <v>#N/A</v>
      </c>
      <c r="D9" s="131"/>
      <c r="E9" s="128" t="e">
        <f>IF($B9="","",VLOOKUP($B9,'Day-1'!$T$5:$Y$40,E$2,FALSE))</f>
        <v>#N/A</v>
      </c>
      <c r="F9" s="128" t="e">
        <f>IF($B9="","",IF($E9=0,0,VLOOKUP($B9,'Day-1'!$T$5:$Y$40,F$2,FALSE)))</f>
        <v>#N/A</v>
      </c>
      <c r="G9" s="128" t="e">
        <f>IF($B9="","",VLOOKUP($B9,'Day-1'!$T$5:$Y$40,G$2,FALSE))</f>
        <v>#N/A</v>
      </c>
      <c r="H9" s="128" t="e">
        <f>IF($B9="","",IF($G9=0,0,VLOOKUP($B9,'Day-1'!$T$5:$Y$40,H$2,FALSE)))</f>
        <v>#N/A</v>
      </c>
      <c r="I9" s="128" t="e">
        <f>IF($B9="","",VLOOKUP($B9,'Day-1'!$T$5:$Y$40,I$2,FALSE))</f>
        <v>#N/A</v>
      </c>
      <c r="J9" s="128" t="e">
        <f>IF($B9="","",IF($I9=0,0,VLOOKUP($B9,'Day-1'!$T$5:$Y$40,J$2,FALSE)))</f>
        <v>#N/A</v>
      </c>
      <c r="K9" s="128" t="e">
        <f>IF($B9="","",VLOOKUP($B9,'Day-1'!$T$5:$Y$40,K$2,FALSE))</f>
        <v>#N/A</v>
      </c>
      <c r="L9" s="128" t="e">
        <f>IF($B9="","",IF($K9=0,0,VLOOKUP($B9,'Day-1'!$T$5:$Y$40,L$2,FALSE)))</f>
        <v>#N/A</v>
      </c>
    </row>
    <row r="10" spans="1:12" ht="12.75">
      <c r="A10" s="110" t="e">
        <f t="shared" si="0"/>
        <v>#N/A</v>
      </c>
      <c r="B10" s="127" t="e">
        <f>IF('Day-1'!C11=0,"",'Day-1'!C11)</f>
        <v>#N/A</v>
      </c>
      <c r="C10" s="128" t="e">
        <f>IF(B10="","",VLOOKUP($B10,'Day-1'!$T$5:$Y$40,C$2,FALSE))</f>
        <v>#N/A</v>
      </c>
      <c r="D10" s="131"/>
      <c r="E10" s="128" t="e">
        <f>IF($B10="","",VLOOKUP($B10,'Day-1'!$T$5:$Y$40,E$2,FALSE))</f>
        <v>#N/A</v>
      </c>
      <c r="F10" s="128" t="e">
        <f>IF($B10="","",IF($E10=0,0,VLOOKUP($B10,'Day-1'!$T$5:$Y$40,F$2,FALSE)))</f>
        <v>#N/A</v>
      </c>
      <c r="G10" s="128" t="e">
        <f>IF($B10="","",VLOOKUP($B10,'Day-1'!$T$5:$Y$40,G$2,FALSE))</f>
        <v>#N/A</v>
      </c>
      <c r="H10" s="128" t="e">
        <f>IF($B10="","",IF($G10=0,0,VLOOKUP($B10,'Day-1'!$T$5:$Y$40,H$2,FALSE)))</f>
        <v>#N/A</v>
      </c>
      <c r="I10" s="128" t="e">
        <f>IF($B10="","",VLOOKUP($B10,'Day-1'!$T$5:$Y$40,I$2,FALSE))</f>
        <v>#N/A</v>
      </c>
      <c r="J10" s="128" t="e">
        <f>IF($B10="","",IF($I10=0,0,VLOOKUP($B10,'Day-1'!$T$5:$Y$40,J$2,FALSE)))</f>
        <v>#N/A</v>
      </c>
      <c r="K10" s="128" t="e">
        <f>IF($B10="","",VLOOKUP($B10,'Day-1'!$T$5:$Y$40,K$2,FALSE))</f>
        <v>#N/A</v>
      </c>
      <c r="L10" s="128" t="e">
        <f>IF($B10="","",IF($K10=0,0,VLOOKUP($B10,'Day-1'!$T$5:$Y$40,L$2,FALSE)))</f>
        <v>#N/A</v>
      </c>
    </row>
    <row r="11" spans="1:12" ht="12.75">
      <c r="A11" s="110" t="e">
        <f>IF(B11="","",IF(C11=C10,"TIE",IF(C11=C12,"TIE","")))</f>
        <v>#N/A</v>
      </c>
      <c r="B11" s="127" t="e">
        <f>IF('Day-1'!C12=0,"",'Day-1'!C12)</f>
        <v>#N/A</v>
      </c>
      <c r="C11" s="128" t="e">
        <f>IF(B11="","",VLOOKUP($B11,'Day-1'!$T$5:$Y$40,C$2,FALSE))</f>
        <v>#N/A</v>
      </c>
      <c r="D11" s="131"/>
      <c r="E11" s="128" t="e">
        <f>IF($B11="","",VLOOKUP($B11,'Day-1'!$T$5:$Y$40,E$2,FALSE))</f>
        <v>#N/A</v>
      </c>
      <c r="F11" s="128" t="e">
        <f>IF($B11="","",IF($E11=0,0,VLOOKUP($B11,'Day-1'!$T$5:$Y$40,F$2,FALSE)))</f>
        <v>#N/A</v>
      </c>
      <c r="G11" s="128" t="e">
        <f>IF($B11="","",VLOOKUP($B11,'Day-1'!$T$5:$Y$40,G$2,FALSE))</f>
        <v>#N/A</v>
      </c>
      <c r="H11" s="128" t="e">
        <f>IF($B11="","",IF($G11=0,0,VLOOKUP($B11,'Day-1'!$T$5:$Y$40,H$2,FALSE)))</f>
        <v>#N/A</v>
      </c>
      <c r="I11" s="128" t="e">
        <f>IF($B11="","",VLOOKUP($B11,'Day-1'!$T$5:$Y$40,I$2,FALSE))</f>
        <v>#N/A</v>
      </c>
      <c r="J11" s="128" t="e">
        <f>IF($B11="","",IF($I11=0,0,VLOOKUP($B11,'Day-1'!$T$5:$Y$40,J$2,FALSE)))</f>
        <v>#N/A</v>
      </c>
      <c r="K11" s="128" t="e">
        <f>IF($B11="","",VLOOKUP($B11,'Day-1'!$T$5:$Y$40,K$2,FALSE))</f>
        <v>#N/A</v>
      </c>
      <c r="L11" s="128" t="e">
        <f>IF($B11="","",IF($K11=0,0,VLOOKUP($B11,'Day-1'!$T$5:$Y$40,L$2,FALSE)))</f>
        <v>#N/A</v>
      </c>
    </row>
    <row r="12" spans="1:12" ht="12.75">
      <c r="A12" s="110" t="e">
        <f aca="true" t="shared" si="1" ref="A12:A39">IF(B12="","",IF(C12=C11,"TIE",IF(C12=C13,"TIE","")))</f>
        <v>#N/A</v>
      </c>
      <c r="B12" s="127" t="e">
        <f>IF('Day-1'!C13=0,"",'Day-1'!C13)</f>
        <v>#N/A</v>
      </c>
      <c r="C12" s="128" t="e">
        <f>IF(B12="","",VLOOKUP($B12,'Day-1'!$T$5:$Y$40,C$2,FALSE))</f>
        <v>#N/A</v>
      </c>
      <c r="D12" s="131"/>
      <c r="E12" s="128" t="e">
        <f>IF($B12="","",VLOOKUP($B12,'Day-1'!$T$5:$Y$40,E$2,FALSE))</f>
        <v>#N/A</v>
      </c>
      <c r="F12" s="128" t="e">
        <f>IF($B12="","",IF($E12=0,0,VLOOKUP($B12,'Day-1'!$T$5:$Y$40,F$2,FALSE)))</f>
        <v>#N/A</v>
      </c>
      <c r="G12" s="128" t="e">
        <f>IF($B12="","",VLOOKUP($B12,'Day-1'!$T$5:$Y$40,G$2,FALSE))</f>
        <v>#N/A</v>
      </c>
      <c r="H12" s="128" t="e">
        <f>IF($B12="","",IF($G12=0,0,VLOOKUP($B12,'Day-1'!$T$5:$Y$40,H$2,FALSE)))</f>
        <v>#N/A</v>
      </c>
      <c r="I12" s="128" t="e">
        <f>IF($B12="","",VLOOKUP($B12,'Day-1'!$T$5:$Y$40,I$2,FALSE))</f>
        <v>#N/A</v>
      </c>
      <c r="J12" s="128" t="e">
        <f>IF($B12="","",IF($I12=0,0,VLOOKUP($B12,'Day-1'!$T$5:$Y$40,J$2,FALSE)))</f>
        <v>#N/A</v>
      </c>
      <c r="K12" s="128" t="e">
        <f>IF($B12="","",VLOOKUP($B12,'Day-1'!$T$5:$Y$40,K$2,FALSE))</f>
        <v>#N/A</v>
      </c>
      <c r="L12" s="128" t="e">
        <f>IF($B12="","",IF($K12=0,0,VLOOKUP($B12,'Day-1'!$T$5:$Y$40,L$2,FALSE)))</f>
        <v>#N/A</v>
      </c>
    </row>
    <row r="13" spans="1:12" ht="12.75">
      <c r="A13" s="110" t="e">
        <f t="shared" si="1"/>
        <v>#N/A</v>
      </c>
      <c r="B13" s="127" t="e">
        <f>IF('Day-1'!C14=0,"",'Day-1'!C14)</f>
        <v>#N/A</v>
      </c>
      <c r="C13" s="128" t="e">
        <f>IF(B13="","",VLOOKUP($B13,'Day-1'!$T$5:$Y$40,C$2,FALSE))</f>
        <v>#N/A</v>
      </c>
      <c r="D13" s="131"/>
      <c r="E13" s="128" t="e">
        <f>IF($B13="","",VLOOKUP($B13,'Day-1'!$T$5:$Y$40,E$2,FALSE))</f>
        <v>#N/A</v>
      </c>
      <c r="F13" s="128" t="e">
        <f>IF($B13="","",IF($E13=0,0,VLOOKUP($B13,'Day-1'!$T$5:$Y$40,F$2,FALSE)))</f>
        <v>#N/A</v>
      </c>
      <c r="G13" s="128" t="e">
        <f>IF($B13="","",VLOOKUP($B13,'Day-1'!$T$5:$Y$40,G$2,FALSE))</f>
        <v>#N/A</v>
      </c>
      <c r="H13" s="128" t="e">
        <f>IF($B13="","",IF($G13=0,0,VLOOKUP($B13,'Day-1'!$T$5:$Y$40,H$2,FALSE)))</f>
        <v>#N/A</v>
      </c>
      <c r="I13" s="128" t="e">
        <f>IF($B13="","",VLOOKUP($B13,'Day-1'!$T$5:$Y$40,I$2,FALSE))</f>
        <v>#N/A</v>
      </c>
      <c r="J13" s="128" t="e">
        <f>IF($B13="","",IF($I13=0,0,VLOOKUP($B13,'Day-1'!$T$5:$Y$40,J$2,FALSE)))</f>
        <v>#N/A</v>
      </c>
      <c r="K13" s="128" t="e">
        <f>IF($B13="","",VLOOKUP($B13,'Day-1'!$T$5:$Y$40,K$2,FALSE))</f>
        <v>#N/A</v>
      </c>
      <c r="L13" s="128" t="e">
        <f>IF($B13="","",IF($K13=0,0,VLOOKUP($B13,'Day-1'!$T$5:$Y$40,L$2,FALSE)))</f>
        <v>#N/A</v>
      </c>
    </row>
    <row r="14" spans="1:12" ht="12.75">
      <c r="A14" s="110" t="e">
        <f t="shared" si="1"/>
        <v>#N/A</v>
      </c>
      <c r="B14" s="127" t="e">
        <f>IF('Day-1'!C15=0,"",'Day-1'!C15)</f>
        <v>#N/A</v>
      </c>
      <c r="C14" s="128" t="e">
        <f>IF(B14="","",VLOOKUP($B14,'Day-1'!$T$5:$Y$40,C$2,FALSE))</f>
        <v>#N/A</v>
      </c>
      <c r="D14" s="131"/>
      <c r="E14" s="128" t="e">
        <f>IF($B14="","",VLOOKUP($B14,'Day-1'!$T$5:$Y$40,E$2,FALSE))</f>
        <v>#N/A</v>
      </c>
      <c r="F14" s="128" t="e">
        <f>IF($B14="","",IF($E14=0,0,VLOOKUP($B14,'Day-1'!$T$5:$Y$40,F$2,FALSE)))</f>
        <v>#N/A</v>
      </c>
      <c r="G14" s="128" t="e">
        <f>IF($B14="","",VLOOKUP($B14,'Day-1'!$T$5:$Y$40,G$2,FALSE))</f>
        <v>#N/A</v>
      </c>
      <c r="H14" s="128" t="e">
        <f>IF($B14="","",IF($G14=0,0,VLOOKUP($B14,'Day-1'!$T$5:$Y$40,H$2,FALSE)))</f>
        <v>#N/A</v>
      </c>
      <c r="I14" s="128" t="e">
        <f>IF($B14="","",VLOOKUP($B14,'Day-1'!$T$5:$Y$40,I$2,FALSE))</f>
        <v>#N/A</v>
      </c>
      <c r="J14" s="128" t="e">
        <f>IF($B14="","",IF($I14=0,0,VLOOKUP($B14,'Day-1'!$T$5:$Y$40,J$2,FALSE)))</f>
        <v>#N/A</v>
      </c>
      <c r="K14" s="128" t="e">
        <f>IF($B14="","",VLOOKUP($B14,'Day-1'!$T$5:$Y$40,K$2,FALSE))</f>
        <v>#N/A</v>
      </c>
      <c r="L14" s="128" t="e">
        <f>IF($B14="","",IF($K14=0,0,VLOOKUP($B14,'Day-1'!$T$5:$Y$40,L$2,FALSE)))</f>
        <v>#N/A</v>
      </c>
    </row>
    <row r="15" spans="1:12" ht="12.75">
      <c r="A15" s="110" t="e">
        <f t="shared" si="1"/>
        <v>#N/A</v>
      </c>
      <c r="B15" s="127" t="e">
        <f>IF('Day-1'!C16=0,"",'Day-1'!C16)</f>
        <v>#N/A</v>
      </c>
      <c r="C15" s="128" t="e">
        <f>IF(B15="","",VLOOKUP($B15,'Day-1'!$T$5:$Y$40,C$2,FALSE))</f>
        <v>#N/A</v>
      </c>
      <c r="D15" s="131"/>
      <c r="E15" s="128" t="e">
        <f>IF($B15="","",VLOOKUP($B15,'Day-1'!$T$5:$Y$40,E$2,FALSE))</f>
        <v>#N/A</v>
      </c>
      <c r="F15" s="128" t="e">
        <f>IF($B15="","",IF($E15=0,0,VLOOKUP($B15,'Day-1'!$T$5:$Y$40,F$2,FALSE)))</f>
        <v>#N/A</v>
      </c>
      <c r="G15" s="128" t="e">
        <f>IF($B15="","",VLOOKUP($B15,'Day-1'!$T$5:$Y$40,G$2,FALSE))</f>
        <v>#N/A</v>
      </c>
      <c r="H15" s="128" t="e">
        <f>IF($B15="","",IF($G15=0,0,VLOOKUP($B15,'Day-1'!$T$5:$Y$40,H$2,FALSE)))</f>
        <v>#N/A</v>
      </c>
      <c r="I15" s="128" t="e">
        <f>IF($B15="","",VLOOKUP($B15,'Day-1'!$T$5:$Y$40,I$2,FALSE))</f>
        <v>#N/A</v>
      </c>
      <c r="J15" s="128" t="e">
        <f>IF($B15="","",IF($I15=0,0,VLOOKUP($B15,'Day-1'!$T$5:$Y$40,J$2,FALSE)))</f>
        <v>#N/A</v>
      </c>
      <c r="K15" s="128" t="e">
        <f>IF($B15="","",VLOOKUP($B15,'Day-1'!$T$5:$Y$40,K$2,FALSE))</f>
        <v>#N/A</v>
      </c>
      <c r="L15" s="128" t="e">
        <f>IF($B15="","",IF($K15=0,0,VLOOKUP($B15,'Day-1'!$T$5:$Y$40,L$2,FALSE)))</f>
        <v>#N/A</v>
      </c>
    </row>
    <row r="16" spans="1:12" ht="12.75">
      <c r="A16" s="110" t="e">
        <f t="shared" si="1"/>
        <v>#N/A</v>
      </c>
      <c r="B16" s="127" t="e">
        <f>IF('Day-1'!C17=0,"",'Day-1'!C17)</f>
        <v>#N/A</v>
      </c>
      <c r="C16" s="128" t="e">
        <f>IF(B16="","",VLOOKUP($B16,'Day-1'!$T$5:$Y$40,C$2,FALSE))</f>
        <v>#N/A</v>
      </c>
      <c r="D16" s="131"/>
      <c r="E16" s="128" t="e">
        <f>IF($B16="","",VLOOKUP($B16,'Day-1'!$T$5:$Y$40,E$2,FALSE))</f>
        <v>#N/A</v>
      </c>
      <c r="F16" s="128" t="e">
        <f>IF($B16="","",IF($E16=0,0,VLOOKUP($B16,'Day-1'!$T$5:$Y$40,F$2,FALSE)))</f>
        <v>#N/A</v>
      </c>
      <c r="G16" s="128" t="e">
        <f>IF($B16="","",VLOOKUP($B16,'Day-1'!$T$5:$Y$40,G$2,FALSE))</f>
        <v>#N/A</v>
      </c>
      <c r="H16" s="128" t="e">
        <f>IF($B16="","",IF($G16=0,0,VLOOKUP($B16,'Day-1'!$T$5:$Y$40,H$2,FALSE)))</f>
        <v>#N/A</v>
      </c>
      <c r="I16" s="128" t="e">
        <f>IF($B16="","",VLOOKUP($B16,'Day-1'!$T$5:$Y$40,I$2,FALSE))</f>
        <v>#N/A</v>
      </c>
      <c r="J16" s="128" t="e">
        <f>IF($B16="","",IF($I16=0,0,VLOOKUP($B16,'Day-1'!$T$5:$Y$40,J$2,FALSE)))</f>
        <v>#N/A</v>
      </c>
      <c r="K16" s="128" t="e">
        <f>IF($B16="","",VLOOKUP($B16,'Day-1'!$T$5:$Y$40,K$2,FALSE))</f>
        <v>#N/A</v>
      </c>
      <c r="L16" s="128" t="e">
        <f>IF($B16="","",IF($K16=0,0,VLOOKUP($B16,'Day-1'!$T$5:$Y$40,L$2,FALSE)))</f>
        <v>#N/A</v>
      </c>
    </row>
    <row r="17" spans="1:12" ht="12.75">
      <c r="A17" s="110" t="e">
        <f t="shared" si="1"/>
        <v>#N/A</v>
      </c>
      <c r="B17" s="127" t="e">
        <f>IF('Day-1'!C18=0,"",'Day-1'!C18)</f>
        <v>#N/A</v>
      </c>
      <c r="C17" s="128" t="e">
        <f>IF(B17="","",VLOOKUP($B17,'Day-1'!$T$5:$Y$40,C$2,FALSE))</f>
        <v>#N/A</v>
      </c>
      <c r="D17" s="131"/>
      <c r="E17" s="128" t="e">
        <f>IF($B17="","",VLOOKUP($B17,'Day-1'!$T$5:$Y$40,E$2,FALSE))</f>
        <v>#N/A</v>
      </c>
      <c r="F17" s="128" t="e">
        <f>IF($B17="","",IF($E17=0,0,VLOOKUP($B17,'Day-1'!$T$5:$Y$40,F$2,FALSE)))</f>
        <v>#N/A</v>
      </c>
      <c r="G17" s="128" t="e">
        <f>IF($B17="","",VLOOKUP($B17,'Day-1'!$T$5:$Y$40,G$2,FALSE))</f>
        <v>#N/A</v>
      </c>
      <c r="H17" s="128" t="e">
        <f>IF($B17="","",IF($G17=0,0,VLOOKUP($B17,'Day-1'!$T$5:$Y$40,H$2,FALSE)))</f>
        <v>#N/A</v>
      </c>
      <c r="I17" s="128" t="e">
        <f>IF($B17="","",VLOOKUP($B17,'Day-1'!$T$5:$Y$40,I$2,FALSE))</f>
        <v>#N/A</v>
      </c>
      <c r="J17" s="128" t="e">
        <f>IF($B17="","",IF($I17=0,0,VLOOKUP($B17,'Day-1'!$T$5:$Y$40,J$2,FALSE)))</f>
        <v>#N/A</v>
      </c>
      <c r="K17" s="128" t="e">
        <f>IF($B17="","",VLOOKUP($B17,'Day-1'!$T$5:$Y$40,K$2,FALSE))</f>
        <v>#N/A</v>
      </c>
      <c r="L17" s="128" t="e">
        <f>IF($B17="","",IF($K17=0,0,VLOOKUP($B17,'Day-1'!$T$5:$Y$40,L$2,FALSE)))</f>
        <v>#N/A</v>
      </c>
    </row>
    <row r="18" spans="1:12" ht="12.75">
      <c r="A18" s="110" t="e">
        <f t="shared" si="1"/>
        <v>#N/A</v>
      </c>
      <c r="B18" s="127" t="e">
        <f>IF('Day-1'!C19=0,"",'Day-1'!C19)</f>
        <v>#N/A</v>
      </c>
      <c r="C18" s="128" t="e">
        <f>IF(B18="","",VLOOKUP($B18,'Day-1'!$T$5:$Y$40,C$2,FALSE))</f>
        <v>#N/A</v>
      </c>
      <c r="D18" s="131"/>
      <c r="E18" s="128" t="e">
        <f>IF($B18="","",VLOOKUP($B18,'Day-1'!$T$5:$Y$40,E$2,FALSE))</f>
        <v>#N/A</v>
      </c>
      <c r="F18" s="128" t="e">
        <f>IF($B18="","",IF($E18=0,0,VLOOKUP($B18,'Day-1'!$T$5:$Y$40,F$2,FALSE)))</f>
        <v>#N/A</v>
      </c>
      <c r="G18" s="128" t="e">
        <f>IF($B18="","",VLOOKUP($B18,'Day-1'!$T$5:$Y$40,G$2,FALSE))</f>
        <v>#N/A</v>
      </c>
      <c r="H18" s="128" t="e">
        <f>IF($B18="","",IF($G18=0,0,VLOOKUP($B18,'Day-1'!$T$5:$Y$40,H$2,FALSE)))</f>
        <v>#N/A</v>
      </c>
      <c r="I18" s="128" t="e">
        <f>IF($B18="","",VLOOKUP($B18,'Day-1'!$T$5:$Y$40,I$2,FALSE))</f>
        <v>#N/A</v>
      </c>
      <c r="J18" s="128" t="e">
        <f>IF($B18="","",IF($I18=0,0,VLOOKUP($B18,'Day-1'!$T$5:$Y$40,J$2,FALSE)))</f>
        <v>#N/A</v>
      </c>
      <c r="K18" s="128" t="e">
        <f>IF($B18="","",VLOOKUP($B18,'Day-1'!$T$5:$Y$40,K$2,FALSE))</f>
        <v>#N/A</v>
      </c>
      <c r="L18" s="128" t="e">
        <f>IF($B18="","",IF($K18=0,0,VLOOKUP($B18,'Day-1'!$T$5:$Y$40,L$2,FALSE)))</f>
        <v>#N/A</v>
      </c>
    </row>
    <row r="19" spans="1:12" ht="12.75">
      <c r="A19" s="110" t="e">
        <f t="shared" si="1"/>
        <v>#N/A</v>
      </c>
      <c r="B19" s="127" t="e">
        <f>IF('Day-1'!C20=0,"",'Day-1'!C20)</f>
        <v>#N/A</v>
      </c>
      <c r="C19" s="128" t="e">
        <f>IF(B19="","",VLOOKUP($B19,'Day-1'!$T$5:$Y$40,C$2,FALSE))</f>
        <v>#N/A</v>
      </c>
      <c r="D19" s="131"/>
      <c r="E19" s="128" t="e">
        <f>IF($B19="","",VLOOKUP($B19,'Day-1'!$T$5:$Y$40,E$2,FALSE))</f>
        <v>#N/A</v>
      </c>
      <c r="F19" s="128" t="e">
        <f>IF($B19="","",IF($E19=0,0,VLOOKUP($B19,'Day-1'!$T$5:$Y$40,F$2,FALSE)))</f>
        <v>#N/A</v>
      </c>
      <c r="G19" s="128" t="e">
        <f>IF($B19="","",VLOOKUP($B19,'Day-1'!$T$5:$Y$40,G$2,FALSE))</f>
        <v>#N/A</v>
      </c>
      <c r="H19" s="128" t="e">
        <f>IF($B19="","",IF($G19=0,0,VLOOKUP($B19,'Day-1'!$T$5:$Y$40,H$2,FALSE)))</f>
        <v>#N/A</v>
      </c>
      <c r="I19" s="128" t="e">
        <f>IF($B19="","",VLOOKUP($B19,'Day-1'!$T$5:$Y$40,I$2,FALSE))</f>
        <v>#N/A</v>
      </c>
      <c r="J19" s="128" t="e">
        <f>IF($B19="","",IF($I19=0,0,VLOOKUP($B19,'Day-1'!$T$5:$Y$40,J$2,FALSE)))</f>
        <v>#N/A</v>
      </c>
      <c r="K19" s="128" t="e">
        <f>IF($B19="","",VLOOKUP($B19,'Day-1'!$T$5:$Y$40,K$2,FALSE))</f>
        <v>#N/A</v>
      </c>
      <c r="L19" s="128" t="e">
        <f>IF($B19="","",IF($K19=0,0,VLOOKUP($B19,'Day-1'!$T$5:$Y$40,L$2,FALSE)))</f>
        <v>#N/A</v>
      </c>
    </row>
    <row r="20" spans="1:12" ht="12.75">
      <c r="A20" s="110" t="e">
        <f t="shared" si="1"/>
        <v>#N/A</v>
      </c>
      <c r="B20" s="127" t="e">
        <f>IF('Day-1'!C21=0,"",'Day-1'!C21)</f>
        <v>#N/A</v>
      </c>
      <c r="C20" s="128" t="e">
        <f>IF(B20="","",VLOOKUP($B20,'Day-1'!$T$5:$Y$40,C$2,FALSE))</f>
        <v>#N/A</v>
      </c>
      <c r="D20" s="131"/>
      <c r="E20" s="128" t="e">
        <f>IF($B20="","",VLOOKUP($B20,'Day-1'!$T$5:$Y$40,E$2,FALSE))</f>
        <v>#N/A</v>
      </c>
      <c r="F20" s="128" t="e">
        <f>IF($B20="","",IF($E20=0,0,VLOOKUP($B20,'Day-1'!$T$5:$Y$40,F$2,FALSE)))</f>
        <v>#N/A</v>
      </c>
      <c r="G20" s="128" t="e">
        <f>IF($B20="","",VLOOKUP($B20,'Day-1'!$T$5:$Y$40,G$2,FALSE))</f>
        <v>#N/A</v>
      </c>
      <c r="H20" s="128" t="e">
        <f>IF($B20="","",IF($G20=0,0,VLOOKUP($B20,'Day-1'!$T$5:$Y$40,H$2,FALSE)))</f>
        <v>#N/A</v>
      </c>
      <c r="I20" s="128" t="e">
        <f>IF($B20="","",VLOOKUP($B20,'Day-1'!$T$5:$Y$40,I$2,FALSE))</f>
        <v>#N/A</v>
      </c>
      <c r="J20" s="128" t="e">
        <f>IF($B20="","",IF($I20=0,0,VLOOKUP($B20,'Day-1'!$T$5:$Y$40,J$2,FALSE)))</f>
        <v>#N/A</v>
      </c>
      <c r="K20" s="128" t="e">
        <f>IF($B20="","",VLOOKUP($B20,'Day-1'!$T$5:$Y$40,K$2,FALSE))</f>
        <v>#N/A</v>
      </c>
      <c r="L20" s="128" t="e">
        <f>IF($B20="","",IF($K20=0,0,VLOOKUP($B20,'Day-1'!$T$5:$Y$40,L$2,FALSE)))</f>
        <v>#N/A</v>
      </c>
    </row>
    <row r="21" spans="1:12" ht="12.75">
      <c r="A21" s="110" t="e">
        <f t="shared" si="1"/>
        <v>#N/A</v>
      </c>
      <c r="B21" s="127" t="e">
        <f>IF('Day-1'!C22=0,"",'Day-1'!C22)</f>
        <v>#N/A</v>
      </c>
      <c r="C21" s="128" t="e">
        <f>IF(B21="","",VLOOKUP($B21,'Day-1'!$T$5:$Y$40,C$2,FALSE))</f>
        <v>#N/A</v>
      </c>
      <c r="D21" s="131"/>
      <c r="E21" s="128" t="e">
        <f>IF($B21="","",VLOOKUP($B21,'Day-1'!$T$5:$Y$40,E$2,FALSE))</f>
        <v>#N/A</v>
      </c>
      <c r="F21" s="128" t="e">
        <f>IF($B21="","",IF($E21=0,0,VLOOKUP($B21,'Day-1'!$T$5:$Y$40,F$2,FALSE)))</f>
        <v>#N/A</v>
      </c>
      <c r="G21" s="128" t="e">
        <f>IF($B21="","",VLOOKUP($B21,'Day-1'!$T$5:$Y$40,G$2,FALSE))</f>
        <v>#N/A</v>
      </c>
      <c r="H21" s="128" t="e">
        <f>IF($B21="","",IF($G21=0,0,VLOOKUP($B21,'Day-1'!$T$5:$Y$40,H$2,FALSE)))</f>
        <v>#N/A</v>
      </c>
      <c r="I21" s="128" t="e">
        <f>IF($B21="","",VLOOKUP($B21,'Day-1'!$T$5:$Y$40,I$2,FALSE))</f>
        <v>#N/A</v>
      </c>
      <c r="J21" s="128" t="e">
        <f>IF($B21="","",IF($I21=0,0,VLOOKUP($B21,'Day-1'!$T$5:$Y$40,J$2,FALSE)))</f>
        <v>#N/A</v>
      </c>
      <c r="K21" s="128" t="e">
        <f>IF($B21="","",VLOOKUP($B21,'Day-1'!$T$5:$Y$40,K$2,FALSE))</f>
        <v>#N/A</v>
      </c>
      <c r="L21" s="128" t="e">
        <f>IF($B21="","",IF($K21=0,0,VLOOKUP($B21,'Day-1'!$T$5:$Y$40,L$2,FALSE)))</f>
        <v>#N/A</v>
      </c>
    </row>
    <row r="22" spans="1:12" ht="12.75">
      <c r="A22" s="110" t="e">
        <f t="shared" si="1"/>
        <v>#N/A</v>
      </c>
      <c r="B22" s="127" t="e">
        <f>IF('Day-1'!C23=0,"",'Day-1'!C23)</f>
        <v>#N/A</v>
      </c>
      <c r="C22" s="128" t="e">
        <f>IF(B22="","",VLOOKUP($B22,'Day-1'!$T$5:$Y$40,C$2,FALSE))</f>
        <v>#N/A</v>
      </c>
      <c r="D22" s="131"/>
      <c r="E22" s="128" t="e">
        <f>IF($B22="","",VLOOKUP($B22,'Day-1'!$T$5:$Y$40,E$2,FALSE))</f>
        <v>#N/A</v>
      </c>
      <c r="F22" s="128" t="e">
        <f>IF($B22="","",IF($E22=0,0,VLOOKUP($B22,'Day-1'!$T$5:$Y$40,F$2,FALSE)))</f>
        <v>#N/A</v>
      </c>
      <c r="G22" s="128" t="e">
        <f>IF($B22="","",VLOOKUP($B22,'Day-1'!$T$5:$Y$40,G$2,FALSE))</f>
        <v>#N/A</v>
      </c>
      <c r="H22" s="128" t="e">
        <f>IF($B22="","",IF($G22=0,0,VLOOKUP($B22,'Day-1'!$T$5:$Y$40,H$2,FALSE)))</f>
        <v>#N/A</v>
      </c>
      <c r="I22" s="128" t="e">
        <f>IF($B22="","",VLOOKUP($B22,'Day-1'!$T$5:$Y$40,I$2,FALSE))</f>
        <v>#N/A</v>
      </c>
      <c r="J22" s="128" t="e">
        <f>IF($B22="","",IF($I22=0,0,VLOOKUP($B22,'Day-1'!$T$5:$Y$40,J$2,FALSE)))</f>
        <v>#N/A</v>
      </c>
      <c r="K22" s="128" t="e">
        <f>IF($B22="","",VLOOKUP($B22,'Day-1'!$T$5:$Y$40,K$2,FALSE))</f>
        <v>#N/A</v>
      </c>
      <c r="L22" s="128" t="e">
        <f>IF($B22="","",IF($K22=0,0,VLOOKUP($B22,'Day-1'!$T$5:$Y$40,L$2,FALSE)))</f>
        <v>#N/A</v>
      </c>
    </row>
    <row r="23" spans="1:12" ht="12.75">
      <c r="A23" s="110" t="e">
        <f t="shared" si="1"/>
        <v>#N/A</v>
      </c>
      <c r="B23" s="127" t="e">
        <f>IF('Day-1'!C24=0,"",'Day-1'!C24)</f>
        <v>#N/A</v>
      </c>
      <c r="C23" s="128" t="e">
        <f>IF(B23="","",VLOOKUP($B23,'Day-1'!$T$5:$Y$40,C$2,FALSE))</f>
        <v>#N/A</v>
      </c>
      <c r="D23" s="131"/>
      <c r="E23" s="128" t="e">
        <f>IF($B23="","",VLOOKUP($B23,'Day-1'!$T$5:$Y$40,E$2,FALSE))</f>
        <v>#N/A</v>
      </c>
      <c r="F23" s="128" t="e">
        <f>IF($B23="","",IF($E23=0,0,VLOOKUP($B23,'Day-1'!$T$5:$Y$40,F$2,FALSE)))</f>
        <v>#N/A</v>
      </c>
      <c r="G23" s="128" t="e">
        <f>IF($B23="","",VLOOKUP($B23,'Day-1'!$T$5:$Y$40,G$2,FALSE))</f>
        <v>#N/A</v>
      </c>
      <c r="H23" s="128" t="e">
        <f>IF($B23="","",IF($G23=0,0,VLOOKUP($B23,'Day-1'!$T$5:$Y$40,H$2,FALSE)))</f>
        <v>#N/A</v>
      </c>
      <c r="I23" s="128" t="e">
        <f>IF($B23="","",VLOOKUP($B23,'Day-1'!$T$5:$Y$40,I$2,FALSE))</f>
        <v>#N/A</v>
      </c>
      <c r="J23" s="128" t="e">
        <f>IF($B23="","",IF($I23=0,0,VLOOKUP($B23,'Day-1'!$T$5:$Y$40,J$2,FALSE)))</f>
        <v>#N/A</v>
      </c>
      <c r="K23" s="128" t="e">
        <f>IF($B23="","",VLOOKUP($B23,'Day-1'!$T$5:$Y$40,K$2,FALSE))</f>
        <v>#N/A</v>
      </c>
      <c r="L23" s="128" t="e">
        <f>IF($B23="","",IF($K23=0,0,VLOOKUP($B23,'Day-1'!$T$5:$Y$40,L$2,FALSE)))</f>
        <v>#N/A</v>
      </c>
    </row>
    <row r="24" spans="1:12" ht="12.75">
      <c r="A24" s="110" t="e">
        <f t="shared" si="1"/>
        <v>#N/A</v>
      </c>
      <c r="B24" s="127" t="e">
        <f>IF('Day-1'!C25=0,"",'Day-1'!C25)</f>
        <v>#N/A</v>
      </c>
      <c r="C24" s="128" t="e">
        <f>IF(B24="","",VLOOKUP($B24,'Day-1'!$T$5:$Y$40,C$2,FALSE))</f>
        <v>#N/A</v>
      </c>
      <c r="D24" s="131"/>
      <c r="E24" s="128" t="e">
        <f>IF($B24="","",VLOOKUP($B24,'Day-1'!$T$5:$Y$40,E$2,FALSE))</f>
        <v>#N/A</v>
      </c>
      <c r="F24" s="128" t="e">
        <f>IF($B24="","",IF($E24=0,0,VLOOKUP($B24,'Day-1'!$T$5:$Y$40,F$2,FALSE)))</f>
        <v>#N/A</v>
      </c>
      <c r="G24" s="128" t="e">
        <f>IF($B24="","",VLOOKUP($B24,'Day-1'!$T$5:$Y$40,G$2,FALSE))</f>
        <v>#N/A</v>
      </c>
      <c r="H24" s="128" t="e">
        <f>IF($B24="","",IF($G24=0,0,VLOOKUP($B24,'Day-1'!$T$5:$Y$40,H$2,FALSE)))</f>
        <v>#N/A</v>
      </c>
      <c r="I24" s="128" t="e">
        <f>IF($B24="","",VLOOKUP($B24,'Day-1'!$T$5:$Y$40,I$2,FALSE))</f>
        <v>#N/A</v>
      </c>
      <c r="J24" s="128" t="e">
        <f>IF($B24="","",IF($I24=0,0,VLOOKUP($B24,'Day-1'!$T$5:$Y$40,J$2,FALSE)))</f>
        <v>#N/A</v>
      </c>
      <c r="K24" s="128" t="e">
        <f>IF($B24="","",VLOOKUP($B24,'Day-1'!$T$5:$Y$40,K$2,FALSE))</f>
        <v>#N/A</v>
      </c>
      <c r="L24" s="128" t="e">
        <f>IF($B24="","",IF($K24=0,0,VLOOKUP($B24,'Day-1'!$T$5:$Y$40,L$2,FALSE)))</f>
        <v>#N/A</v>
      </c>
    </row>
    <row r="25" spans="1:12" ht="12.75">
      <c r="A25" s="110" t="e">
        <f t="shared" si="1"/>
        <v>#N/A</v>
      </c>
      <c r="B25" s="127" t="e">
        <f>IF('Day-1'!C26=0,"",'Day-1'!C26)</f>
        <v>#N/A</v>
      </c>
      <c r="C25" s="128" t="e">
        <f>IF(B25="","",VLOOKUP($B25,'Day-1'!$T$5:$Y$40,C$2,FALSE))</f>
        <v>#N/A</v>
      </c>
      <c r="D25" s="131"/>
      <c r="E25" s="128" t="e">
        <f>IF($B25="","",VLOOKUP($B25,'Day-1'!$T$5:$Y$40,E$2,FALSE))</f>
        <v>#N/A</v>
      </c>
      <c r="F25" s="128" t="e">
        <f>IF($B25="","",IF($E25=0,0,VLOOKUP($B25,'Day-1'!$T$5:$Y$40,F$2,FALSE)))</f>
        <v>#N/A</v>
      </c>
      <c r="G25" s="128" t="e">
        <f>IF($B25="","",VLOOKUP($B25,'Day-1'!$T$5:$Y$40,G$2,FALSE))</f>
        <v>#N/A</v>
      </c>
      <c r="H25" s="128" t="e">
        <f>IF($B25="","",IF($G25=0,0,VLOOKUP($B25,'Day-1'!$T$5:$Y$40,H$2,FALSE)))</f>
        <v>#N/A</v>
      </c>
      <c r="I25" s="128" t="e">
        <f>IF($B25="","",VLOOKUP($B25,'Day-1'!$T$5:$Y$40,I$2,FALSE))</f>
        <v>#N/A</v>
      </c>
      <c r="J25" s="128" t="e">
        <f>IF($B25="","",IF($I25=0,0,VLOOKUP($B25,'Day-1'!$T$5:$Y$40,J$2,FALSE)))</f>
        <v>#N/A</v>
      </c>
      <c r="K25" s="128" t="e">
        <f>IF($B25="","",VLOOKUP($B25,'Day-1'!$T$5:$Y$40,K$2,FALSE))</f>
        <v>#N/A</v>
      </c>
      <c r="L25" s="128" t="e">
        <f>IF($B25="","",IF($K25=0,0,VLOOKUP($B25,'Day-1'!$T$5:$Y$40,L$2,FALSE)))</f>
        <v>#N/A</v>
      </c>
    </row>
    <row r="26" spans="1:12" ht="12.75" customHeight="1">
      <c r="A26" s="110" t="e">
        <f t="shared" si="1"/>
        <v>#N/A</v>
      </c>
      <c r="B26" s="127" t="e">
        <f>IF('Day-1'!C27=0,"",'Day-1'!C27)</f>
        <v>#N/A</v>
      </c>
      <c r="C26" s="128" t="e">
        <f>IF(B26="","",VLOOKUP($B26,'Day-1'!$T$5:$Y$40,C$2,FALSE))</f>
        <v>#N/A</v>
      </c>
      <c r="D26" s="131"/>
      <c r="E26" s="128" t="e">
        <f>IF($B26="","",VLOOKUP($B26,'Day-1'!$T$5:$Y$40,E$2,FALSE))</f>
        <v>#N/A</v>
      </c>
      <c r="F26" s="128" t="e">
        <f>IF($B26="","",IF($E26=0,0,VLOOKUP($B26,'Day-1'!$T$5:$Y$40,F$2,FALSE)))</f>
        <v>#N/A</v>
      </c>
      <c r="G26" s="128" t="e">
        <f>IF($B26="","",VLOOKUP($B26,'Day-1'!$T$5:$Y$40,G$2,FALSE))</f>
        <v>#N/A</v>
      </c>
      <c r="H26" s="128" t="e">
        <f>IF($B26="","",IF($G26=0,0,VLOOKUP($B26,'Day-1'!$T$5:$Y$40,H$2,FALSE)))</f>
        <v>#N/A</v>
      </c>
      <c r="I26" s="128" t="e">
        <f>IF($B26="","",VLOOKUP($B26,'Day-1'!$T$5:$Y$40,I$2,FALSE))</f>
        <v>#N/A</v>
      </c>
      <c r="J26" s="128" t="e">
        <f>IF($B26="","",IF($I26=0,0,VLOOKUP($B26,'Day-1'!$T$5:$Y$40,J$2,FALSE)))</f>
        <v>#N/A</v>
      </c>
      <c r="K26" s="128" t="e">
        <f>IF($B26="","",VLOOKUP($B26,'Day-1'!$T$5:$Y$40,K$2,FALSE))</f>
        <v>#N/A</v>
      </c>
      <c r="L26" s="128" t="e">
        <f>IF($B26="","",IF($K26=0,0,VLOOKUP($B26,'Day-1'!$T$5:$Y$40,L$2,FALSE)))</f>
        <v>#N/A</v>
      </c>
    </row>
    <row r="27" spans="1:12" ht="12.75">
      <c r="A27" s="110" t="e">
        <f t="shared" si="1"/>
        <v>#N/A</v>
      </c>
      <c r="B27" s="127" t="e">
        <f>IF('Day-1'!C28=0,"",'Day-1'!C28)</f>
        <v>#N/A</v>
      </c>
      <c r="C27" s="128" t="e">
        <f>IF(B27="","",VLOOKUP($B27,'Day-1'!$T$5:$Y$40,C$2,FALSE))</f>
        <v>#N/A</v>
      </c>
      <c r="D27" s="131"/>
      <c r="E27" s="128" t="e">
        <f>IF($B27="","",VLOOKUP($B27,'Day-1'!$T$5:$Y$40,E$2,FALSE))</f>
        <v>#N/A</v>
      </c>
      <c r="F27" s="128" t="e">
        <f>IF($B27="","",IF($E27=0,0,VLOOKUP($B27,'Day-1'!$T$5:$Y$40,F$2,FALSE)))</f>
        <v>#N/A</v>
      </c>
      <c r="G27" s="128" t="e">
        <f>IF($B27="","",VLOOKUP($B27,'Day-1'!$T$5:$Y$40,G$2,FALSE))</f>
        <v>#N/A</v>
      </c>
      <c r="H27" s="128" t="e">
        <f>IF($B27="","",IF($G27=0,0,VLOOKUP($B27,'Day-1'!$T$5:$Y$40,H$2,FALSE)))</f>
        <v>#N/A</v>
      </c>
      <c r="I27" s="128" t="e">
        <f>IF($B27="","",VLOOKUP($B27,'Day-1'!$T$5:$Y$40,I$2,FALSE))</f>
        <v>#N/A</v>
      </c>
      <c r="J27" s="128" t="e">
        <f>IF($B27="","",IF($I27=0,0,VLOOKUP($B27,'Day-1'!$T$5:$Y$40,J$2,FALSE)))</f>
        <v>#N/A</v>
      </c>
      <c r="K27" s="128" t="e">
        <f>IF($B27="","",VLOOKUP($B27,'Day-1'!$T$5:$Y$40,K$2,FALSE))</f>
        <v>#N/A</v>
      </c>
      <c r="L27" s="128" t="e">
        <f>IF($B27="","",IF($K27=0,0,VLOOKUP($B27,'Day-1'!$T$5:$Y$40,L$2,FALSE)))</f>
        <v>#N/A</v>
      </c>
    </row>
    <row r="28" spans="1:12" ht="12.75">
      <c r="A28" s="110" t="e">
        <f t="shared" si="1"/>
        <v>#N/A</v>
      </c>
      <c r="B28" s="127" t="e">
        <f>IF('Day-1'!C29=0,"",'Day-1'!C29)</f>
        <v>#N/A</v>
      </c>
      <c r="C28" s="128" t="e">
        <f>IF(B28="","",VLOOKUP($B28,'Day-1'!$T$5:$Y$40,C$2,FALSE))</f>
        <v>#N/A</v>
      </c>
      <c r="D28" s="131"/>
      <c r="E28" s="128" t="e">
        <f>IF($B28="","",VLOOKUP($B28,'Day-1'!$T$5:$Y$40,E$2,FALSE))</f>
        <v>#N/A</v>
      </c>
      <c r="F28" s="128" t="e">
        <f>IF($B28="","",IF($E28=0,0,VLOOKUP($B28,'Day-1'!$T$5:$Y$40,F$2,FALSE)))</f>
        <v>#N/A</v>
      </c>
      <c r="G28" s="128" t="e">
        <f>IF($B28="","",VLOOKUP($B28,'Day-1'!$T$5:$Y$40,G$2,FALSE))</f>
        <v>#N/A</v>
      </c>
      <c r="H28" s="128" t="e">
        <f>IF($B28="","",IF($G28=0,0,VLOOKUP($B28,'Day-1'!$T$5:$Y$40,H$2,FALSE)))</f>
        <v>#N/A</v>
      </c>
      <c r="I28" s="128" t="e">
        <f>IF($B28="","",VLOOKUP($B28,'Day-1'!$T$5:$Y$40,I$2,FALSE))</f>
        <v>#N/A</v>
      </c>
      <c r="J28" s="128" t="e">
        <f>IF($B28="","",IF($I28=0,0,VLOOKUP($B28,'Day-1'!$T$5:$Y$40,J$2,FALSE)))</f>
        <v>#N/A</v>
      </c>
      <c r="K28" s="128" t="e">
        <f>IF($B28="","",VLOOKUP($B28,'Day-1'!$T$5:$Y$40,K$2,FALSE))</f>
        <v>#N/A</v>
      </c>
      <c r="L28" s="128" t="e">
        <f>IF($B28="","",IF($K28=0,0,VLOOKUP($B28,'Day-1'!$T$5:$Y$40,L$2,FALSE)))</f>
        <v>#N/A</v>
      </c>
    </row>
    <row r="29" spans="1:12" ht="12.75">
      <c r="A29" s="110" t="e">
        <f t="shared" si="1"/>
        <v>#N/A</v>
      </c>
      <c r="B29" s="127" t="e">
        <f>IF('Day-1'!C30=0,"",'Day-1'!C30)</f>
        <v>#N/A</v>
      </c>
      <c r="C29" s="128" t="e">
        <f>IF(B29="","",VLOOKUP($B29,'Day-1'!$T$5:$Y$40,C$2,FALSE))</f>
        <v>#N/A</v>
      </c>
      <c r="D29" s="131"/>
      <c r="E29" s="128" t="e">
        <f>IF($B29="","",VLOOKUP($B29,'Day-1'!$T$5:$Y$40,E$2,FALSE))</f>
        <v>#N/A</v>
      </c>
      <c r="F29" s="128" t="e">
        <f>IF($B29="","",IF($E29=0,0,VLOOKUP($B29,'Day-1'!$T$5:$Y$40,F$2,FALSE)))</f>
        <v>#N/A</v>
      </c>
      <c r="G29" s="128" t="e">
        <f>IF($B29="","",VLOOKUP($B29,'Day-1'!$T$5:$Y$40,G$2,FALSE))</f>
        <v>#N/A</v>
      </c>
      <c r="H29" s="128" t="e">
        <f>IF($B29="","",IF($G29=0,0,VLOOKUP($B29,'Day-1'!$T$5:$Y$40,H$2,FALSE)))</f>
        <v>#N/A</v>
      </c>
      <c r="I29" s="128" t="e">
        <f>IF($B29="","",VLOOKUP($B29,'Day-1'!$T$5:$Y$40,I$2,FALSE))</f>
        <v>#N/A</v>
      </c>
      <c r="J29" s="128" t="e">
        <f>IF($B29="","",IF($I29=0,0,VLOOKUP($B29,'Day-1'!$T$5:$Y$40,J$2,FALSE)))</f>
        <v>#N/A</v>
      </c>
      <c r="K29" s="128" t="e">
        <f>IF($B29="","",VLOOKUP($B29,'Day-1'!$T$5:$Y$40,K$2,FALSE))</f>
        <v>#N/A</v>
      </c>
      <c r="L29" s="128" t="e">
        <f>IF($B29="","",IF($K29=0,0,VLOOKUP($B29,'Day-1'!$T$5:$Y$40,L$2,FALSE)))</f>
        <v>#N/A</v>
      </c>
    </row>
    <row r="30" spans="1:12" ht="12.75">
      <c r="A30" s="110" t="e">
        <f t="shared" si="1"/>
        <v>#N/A</v>
      </c>
      <c r="B30" s="127" t="e">
        <f>IF('Day-1'!C31=0,"",'Day-1'!C31)</f>
        <v>#N/A</v>
      </c>
      <c r="C30" s="128" t="e">
        <f>IF(B30="","",VLOOKUP($B30,'Day-1'!$T$5:$Y$40,C$2,FALSE))</f>
        <v>#N/A</v>
      </c>
      <c r="D30" s="131"/>
      <c r="E30" s="128" t="e">
        <f>IF($B30="","",VLOOKUP($B30,'Day-1'!$T$5:$Y$40,E$2,FALSE))</f>
        <v>#N/A</v>
      </c>
      <c r="F30" s="128" t="e">
        <f>IF($B30="","",IF($E30=0,0,VLOOKUP($B30,'Day-1'!$T$5:$Y$40,F$2,FALSE)))</f>
        <v>#N/A</v>
      </c>
      <c r="G30" s="128" t="e">
        <f>IF($B30="","",VLOOKUP($B30,'Day-1'!$T$5:$Y$40,G$2,FALSE))</f>
        <v>#N/A</v>
      </c>
      <c r="H30" s="128" t="e">
        <f>IF($B30="","",IF($G30=0,0,VLOOKUP($B30,'Day-1'!$T$5:$Y$40,H$2,FALSE)))</f>
        <v>#N/A</v>
      </c>
      <c r="I30" s="128" t="e">
        <f>IF($B30="","",VLOOKUP($B30,'Day-1'!$T$5:$Y$40,I$2,FALSE))</f>
        <v>#N/A</v>
      </c>
      <c r="J30" s="128" t="e">
        <f>IF($B30="","",IF($I30=0,0,VLOOKUP($B30,'Day-1'!$T$5:$Y$40,J$2,FALSE)))</f>
        <v>#N/A</v>
      </c>
      <c r="K30" s="128" t="e">
        <f>IF($B30="","",VLOOKUP($B30,'Day-1'!$T$5:$Y$40,K$2,FALSE))</f>
        <v>#N/A</v>
      </c>
      <c r="L30" s="128" t="e">
        <f>IF($B30="","",IF($K30=0,0,VLOOKUP($B30,'Day-1'!$T$5:$Y$40,L$2,FALSE)))</f>
        <v>#N/A</v>
      </c>
    </row>
    <row r="31" spans="1:12" ht="12.75">
      <c r="A31" s="110" t="e">
        <f t="shared" si="1"/>
        <v>#N/A</v>
      </c>
      <c r="B31" s="127" t="e">
        <f>IF('Day-1'!C32=0,"",'Day-1'!C32)</f>
        <v>#N/A</v>
      </c>
      <c r="C31" s="128" t="e">
        <f>IF(B31="","",VLOOKUP($B31,'Day-1'!$T$5:$Y$40,C$2,FALSE))</f>
        <v>#N/A</v>
      </c>
      <c r="D31" s="131"/>
      <c r="E31" s="128" t="e">
        <f>IF($B31="","",VLOOKUP($B31,'Day-1'!$T$5:$Y$40,E$2,FALSE))</f>
        <v>#N/A</v>
      </c>
      <c r="F31" s="128" t="e">
        <f>IF($B31="","",IF($E31=0,0,VLOOKUP($B31,'Day-1'!$T$5:$Y$40,F$2,FALSE)))</f>
        <v>#N/A</v>
      </c>
      <c r="G31" s="128" t="e">
        <f>IF($B31="","",VLOOKUP($B31,'Day-1'!$T$5:$Y$40,G$2,FALSE))</f>
        <v>#N/A</v>
      </c>
      <c r="H31" s="128" t="e">
        <f>IF($B31="","",IF($G31=0,0,VLOOKUP($B31,'Day-1'!$T$5:$Y$40,H$2,FALSE)))</f>
        <v>#N/A</v>
      </c>
      <c r="I31" s="128" t="e">
        <f>IF($B31="","",VLOOKUP($B31,'Day-1'!$T$5:$Y$40,I$2,FALSE))</f>
        <v>#N/A</v>
      </c>
      <c r="J31" s="128" t="e">
        <f>IF($B31="","",IF($I31=0,0,VLOOKUP($B31,'Day-1'!$T$5:$Y$40,J$2,FALSE)))</f>
        <v>#N/A</v>
      </c>
      <c r="K31" s="128" t="e">
        <f>IF($B31="","",VLOOKUP($B31,'Day-1'!$T$5:$Y$40,K$2,FALSE))</f>
        <v>#N/A</v>
      </c>
      <c r="L31" s="128" t="e">
        <f>IF($B31="","",IF($K31=0,0,VLOOKUP($B31,'Day-1'!$T$5:$Y$40,L$2,FALSE)))</f>
        <v>#N/A</v>
      </c>
    </row>
    <row r="32" spans="1:12" ht="12.75">
      <c r="A32" s="110" t="e">
        <f t="shared" si="1"/>
        <v>#N/A</v>
      </c>
      <c r="B32" s="127" t="e">
        <f>IF('Day-1'!C33=0,"",'Day-1'!C33)</f>
        <v>#N/A</v>
      </c>
      <c r="C32" s="128" t="e">
        <f>IF(B32="","",VLOOKUP($B32,'Day-1'!$T$5:$Y$40,C$2,FALSE))</f>
        <v>#N/A</v>
      </c>
      <c r="D32" s="131"/>
      <c r="E32" s="128" t="e">
        <f>IF($B32="","",VLOOKUP($B32,'Day-1'!$T$5:$Y$40,E$2,FALSE))</f>
        <v>#N/A</v>
      </c>
      <c r="F32" s="128" t="e">
        <f>IF($B32="","",IF($E32=0,0,VLOOKUP($B32,'Day-1'!$T$5:$Y$40,F$2,FALSE)))</f>
        <v>#N/A</v>
      </c>
      <c r="G32" s="128" t="e">
        <f>IF($B32="","",VLOOKUP($B32,'Day-1'!$T$5:$Y$40,G$2,FALSE))</f>
        <v>#N/A</v>
      </c>
      <c r="H32" s="128" t="e">
        <f>IF($B32="","",IF($G32=0,0,VLOOKUP($B32,'Day-1'!$T$5:$Y$40,H$2,FALSE)))</f>
        <v>#N/A</v>
      </c>
      <c r="I32" s="128" t="e">
        <f>IF($B32="","",VLOOKUP($B32,'Day-1'!$T$5:$Y$40,I$2,FALSE))</f>
        <v>#N/A</v>
      </c>
      <c r="J32" s="128" t="e">
        <f>IF($B32="","",IF($I32=0,0,VLOOKUP($B32,'Day-1'!$T$5:$Y$40,J$2,FALSE)))</f>
        <v>#N/A</v>
      </c>
      <c r="K32" s="128" t="e">
        <f>IF($B32="","",VLOOKUP($B32,'Day-1'!$T$5:$Y$40,K$2,FALSE))</f>
        <v>#N/A</v>
      </c>
      <c r="L32" s="128" t="e">
        <f>IF($B32="","",IF($K32=0,0,VLOOKUP($B32,'Day-1'!$T$5:$Y$40,L$2,FALSE)))</f>
        <v>#N/A</v>
      </c>
    </row>
    <row r="33" spans="1:12" ht="12.75">
      <c r="A33" s="110" t="e">
        <f t="shared" si="1"/>
        <v>#N/A</v>
      </c>
      <c r="B33" s="127" t="e">
        <f>IF('Day-1'!C34=0,"",'Day-1'!C34)</f>
        <v>#N/A</v>
      </c>
      <c r="C33" s="128" t="e">
        <f>IF(B33="","",VLOOKUP($B33,'Day-1'!$T$5:$Y$40,C$2,FALSE))</f>
        <v>#N/A</v>
      </c>
      <c r="D33" s="131"/>
      <c r="E33" s="128" t="e">
        <f>IF($B33="","",VLOOKUP($B33,'Day-1'!$T$5:$Y$40,E$2,FALSE))</f>
        <v>#N/A</v>
      </c>
      <c r="F33" s="128" t="e">
        <f>IF($B33="","",IF($E33=0,0,VLOOKUP($B33,'Day-1'!$T$5:$Y$40,F$2,FALSE)))</f>
        <v>#N/A</v>
      </c>
      <c r="G33" s="128" t="e">
        <f>IF($B33="","",VLOOKUP($B33,'Day-1'!$T$5:$Y$40,G$2,FALSE))</f>
        <v>#N/A</v>
      </c>
      <c r="H33" s="128" t="e">
        <f>IF($B33="","",IF($G33=0,0,VLOOKUP($B33,'Day-1'!$T$5:$Y$40,H$2,FALSE)))</f>
        <v>#N/A</v>
      </c>
      <c r="I33" s="128" t="e">
        <f>IF($B33="","",VLOOKUP($B33,'Day-1'!$T$5:$Y$40,I$2,FALSE))</f>
        <v>#N/A</v>
      </c>
      <c r="J33" s="128" t="e">
        <f>IF($B33="","",IF($I33=0,0,VLOOKUP($B33,'Day-1'!$T$5:$Y$40,J$2,FALSE)))</f>
        <v>#N/A</v>
      </c>
      <c r="K33" s="128" t="e">
        <f>IF($B33="","",VLOOKUP($B33,'Day-1'!$T$5:$Y$40,K$2,FALSE))</f>
        <v>#N/A</v>
      </c>
      <c r="L33" s="128" t="e">
        <f>IF($B33="","",IF($K33=0,0,VLOOKUP($B33,'Day-1'!$T$5:$Y$40,L$2,FALSE)))</f>
        <v>#N/A</v>
      </c>
    </row>
    <row r="34" spans="1:12" ht="12.75">
      <c r="A34" s="110" t="e">
        <f t="shared" si="1"/>
        <v>#N/A</v>
      </c>
      <c r="B34" s="127" t="e">
        <f>IF('Day-1'!C35=0,"",'Day-1'!C35)</f>
        <v>#N/A</v>
      </c>
      <c r="C34" s="128" t="e">
        <f>IF(B34="","",VLOOKUP($B34,'Day-1'!$T$5:$Y$40,C$2,FALSE))</f>
        <v>#N/A</v>
      </c>
      <c r="D34" s="131"/>
      <c r="E34" s="128" t="e">
        <f>IF($B34="","",VLOOKUP($B34,'Day-1'!$T$5:$Y$40,E$2,FALSE))</f>
        <v>#N/A</v>
      </c>
      <c r="F34" s="128" t="e">
        <f>IF($B34="","",IF($E34=0,0,VLOOKUP($B34,'Day-1'!$T$5:$Y$40,F$2,FALSE)))</f>
        <v>#N/A</v>
      </c>
      <c r="G34" s="128" t="e">
        <f>IF($B34="","",VLOOKUP($B34,'Day-1'!$T$5:$Y$40,G$2,FALSE))</f>
        <v>#N/A</v>
      </c>
      <c r="H34" s="128" t="e">
        <f>IF($B34="","",IF($G34=0,0,VLOOKUP($B34,'Day-1'!$T$5:$Y$40,H$2,FALSE)))</f>
        <v>#N/A</v>
      </c>
      <c r="I34" s="128" t="e">
        <f>IF($B34="","",VLOOKUP($B34,'Day-1'!$T$5:$Y$40,I$2,FALSE))</f>
        <v>#N/A</v>
      </c>
      <c r="J34" s="128" t="e">
        <f>IF($B34="","",IF($I34=0,0,VLOOKUP($B34,'Day-1'!$T$5:$Y$40,J$2,FALSE)))</f>
        <v>#N/A</v>
      </c>
      <c r="K34" s="128" t="e">
        <f>IF($B34="","",VLOOKUP($B34,'Day-1'!$T$5:$Y$40,K$2,FALSE))</f>
        <v>#N/A</v>
      </c>
      <c r="L34" s="128" t="e">
        <f>IF($B34="","",IF($K34=0,0,VLOOKUP($B34,'Day-1'!$T$5:$Y$40,L$2,FALSE)))</f>
        <v>#N/A</v>
      </c>
    </row>
    <row r="35" spans="1:12" ht="12.75">
      <c r="A35" s="110" t="e">
        <f t="shared" si="1"/>
        <v>#N/A</v>
      </c>
      <c r="B35" s="127" t="e">
        <f>IF('Day-1'!C36=0,"",'Day-1'!C36)</f>
        <v>#N/A</v>
      </c>
      <c r="C35" s="128" t="e">
        <f>IF(B35="","",VLOOKUP($B35,'Day-1'!$T$5:$Y$40,C$2,FALSE))</f>
        <v>#N/A</v>
      </c>
      <c r="D35" s="131"/>
      <c r="E35" s="128" t="e">
        <f>IF($B35="","",VLOOKUP($B35,'Day-1'!$T$5:$Y$40,E$2,FALSE))</f>
        <v>#N/A</v>
      </c>
      <c r="F35" s="128" t="e">
        <f>IF($B35="","",IF($E35=0,0,VLOOKUP($B35,'Day-1'!$T$5:$Y$40,F$2,FALSE)))</f>
        <v>#N/A</v>
      </c>
      <c r="G35" s="128" t="e">
        <f>IF($B35="","",VLOOKUP($B35,'Day-1'!$T$5:$Y$40,G$2,FALSE))</f>
        <v>#N/A</v>
      </c>
      <c r="H35" s="128" t="e">
        <f>IF($B35="","",IF($G35=0,0,VLOOKUP($B35,'Day-1'!$T$5:$Y$40,H$2,FALSE)))</f>
        <v>#N/A</v>
      </c>
      <c r="I35" s="128" t="e">
        <f>IF($B35="","",VLOOKUP($B35,'Day-1'!$T$5:$Y$40,I$2,FALSE))</f>
        <v>#N/A</v>
      </c>
      <c r="J35" s="128" t="e">
        <f>IF($B35="","",IF($I35=0,0,VLOOKUP($B35,'Day-1'!$T$5:$Y$40,J$2,FALSE)))</f>
        <v>#N/A</v>
      </c>
      <c r="K35" s="128" t="e">
        <f>IF($B35="","",VLOOKUP($B35,'Day-1'!$T$5:$Y$40,K$2,FALSE))</f>
        <v>#N/A</v>
      </c>
      <c r="L35" s="128" t="e">
        <f>IF($B35="","",IF($K35=0,0,VLOOKUP($B35,'Day-1'!$T$5:$Y$40,L$2,FALSE)))</f>
        <v>#N/A</v>
      </c>
    </row>
    <row r="36" spans="1:12" ht="12.75">
      <c r="A36" s="110" t="e">
        <f t="shared" si="1"/>
        <v>#N/A</v>
      </c>
      <c r="B36" s="127" t="e">
        <f>IF('Day-1'!C37=0,"",'Day-1'!C37)</f>
        <v>#N/A</v>
      </c>
      <c r="C36" s="128" t="e">
        <f>IF(B36="","",VLOOKUP($B36,'Day-1'!$T$5:$Y$40,C$2,FALSE))</f>
        <v>#N/A</v>
      </c>
      <c r="D36" s="131"/>
      <c r="E36" s="128" t="e">
        <f>IF($B36="","",VLOOKUP($B36,'Day-1'!$T$5:$Y$40,E$2,FALSE))</f>
        <v>#N/A</v>
      </c>
      <c r="F36" s="128" t="e">
        <f>IF($B36="","",IF($E36=0,0,VLOOKUP($B36,'Day-1'!$T$5:$Y$40,F$2,FALSE)))</f>
        <v>#N/A</v>
      </c>
      <c r="G36" s="128" t="e">
        <f>IF($B36="","",VLOOKUP($B36,'Day-1'!$T$5:$Y$40,G$2,FALSE))</f>
        <v>#N/A</v>
      </c>
      <c r="H36" s="128" t="e">
        <f>IF($B36="","",IF($G36=0,0,VLOOKUP($B36,'Day-1'!$T$5:$Y$40,H$2,FALSE)))</f>
        <v>#N/A</v>
      </c>
      <c r="I36" s="128" t="e">
        <f>IF($B36="","",VLOOKUP($B36,'Day-1'!$T$5:$Y$40,I$2,FALSE))</f>
        <v>#N/A</v>
      </c>
      <c r="J36" s="128" t="e">
        <f>IF($B36="","",IF($I36=0,0,VLOOKUP($B36,'Day-1'!$T$5:$Y$40,J$2,FALSE)))</f>
        <v>#N/A</v>
      </c>
      <c r="K36" s="128" t="e">
        <f>IF($B36="","",VLOOKUP($B36,'Day-1'!$T$5:$Y$40,K$2,FALSE))</f>
        <v>#N/A</v>
      </c>
      <c r="L36" s="128" t="e">
        <f>IF($B36="","",IF($K36=0,0,VLOOKUP($B36,'Day-1'!$T$5:$Y$40,L$2,FALSE)))</f>
        <v>#N/A</v>
      </c>
    </row>
    <row r="37" spans="1:12" ht="12.75">
      <c r="A37" s="110" t="e">
        <f t="shared" si="1"/>
        <v>#N/A</v>
      </c>
      <c r="B37" s="127" t="e">
        <f>IF('Day-1'!C38=0,"",'Day-1'!C38)</f>
        <v>#N/A</v>
      </c>
      <c r="C37" s="128" t="e">
        <f>IF(B37="","",VLOOKUP($B37,'Day-1'!$T$5:$Y$40,C$2,FALSE))</f>
        <v>#N/A</v>
      </c>
      <c r="D37" s="131"/>
      <c r="E37" s="128" t="e">
        <f>IF($B37="","",VLOOKUP($B37,'Day-1'!$T$5:$Y$40,E$2,FALSE))</f>
        <v>#N/A</v>
      </c>
      <c r="F37" s="128" t="e">
        <f>IF($B37="","",IF($E37=0,0,VLOOKUP($B37,'Day-1'!$T$5:$Y$40,F$2,FALSE)))</f>
        <v>#N/A</v>
      </c>
      <c r="G37" s="128" t="e">
        <f>IF($B37="","",VLOOKUP($B37,'Day-1'!$T$5:$Y$40,G$2,FALSE))</f>
        <v>#N/A</v>
      </c>
      <c r="H37" s="128" t="e">
        <f>IF($B37="","",IF($G37=0,0,VLOOKUP($B37,'Day-1'!$T$5:$Y$40,H$2,FALSE)))</f>
        <v>#N/A</v>
      </c>
      <c r="I37" s="128" t="e">
        <f>IF($B37="","",VLOOKUP($B37,'Day-1'!$T$5:$Y$40,I$2,FALSE))</f>
        <v>#N/A</v>
      </c>
      <c r="J37" s="128" t="e">
        <f>IF($B37="","",IF($I37=0,0,VLOOKUP($B37,'Day-1'!$T$5:$Y$40,J$2,FALSE)))</f>
        <v>#N/A</v>
      </c>
      <c r="K37" s="128" t="e">
        <f>IF($B37="","",VLOOKUP($B37,'Day-1'!$T$5:$Y$40,K$2,FALSE))</f>
        <v>#N/A</v>
      </c>
      <c r="L37" s="128" t="e">
        <f>IF($B37="","",IF($K37=0,0,VLOOKUP($B37,'Day-1'!$T$5:$Y$40,L$2,FALSE)))</f>
        <v>#N/A</v>
      </c>
    </row>
    <row r="38" spans="1:12" ht="12.75">
      <c r="A38" s="110" t="e">
        <f t="shared" si="1"/>
        <v>#N/A</v>
      </c>
      <c r="B38" s="127" t="e">
        <f>IF('Day-1'!C39=0,"",'Day-1'!C39)</f>
        <v>#N/A</v>
      </c>
      <c r="C38" s="128" t="e">
        <f>IF(B38="","",VLOOKUP($B38,'Day-1'!$T$5:$Y$40,C$2,FALSE))</f>
        <v>#N/A</v>
      </c>
      <c r="D38" s="131"/>
      <c r="E38" s="128" t="e">
        <f>IF($B38="","",VLOOKUP($B38,'Day-1'!$T$5:$Y$40,E$2,FALSE))</f>
        <v>#N/A</v>
      </c>
      <c r="F38" s="128" t="e">
        <f>IF($B38="","",IF($E38=0,0,VLOOKUP($B38,'Day-1'!$T$5:$Y$40,F$2,FALSE)))</f>
        <v>#N/A</v>
      </c>
      <c r="G38" s="128" t="e">
        <f>IF($B38="","",VLOOKUP($B38,'Day-1'!$T$5:$Y$40,G$2,FALSE))</f>
        <v>#N/A</v>
      </c>
      <c r="H38" s="128" t="e">
        <f>IF($B38="","",IF($G38=0,0,VLOOKUP($B38,'Day-1'!$T$5:$Y$40,H$2,FALSE)))</f>
        <v>#N/A</v>
      </c>
      <c r="I38" s="128" t="e">
        <f>IF($B38="","",VLOOKUP($B38,'Day-1'!$T$5:$Y$40,I$2,FALSE))</f>
        <v>#N/A</v>
      </c>
      <c r="J38" s="128" t="e">
        <f>IF($B38="","",IF($I38=0,0,VLOOKUP($B38,'Day-1'!$T$5:$Y$40,J$2,FALSE)))</f>
        <v>#N/A</v>
      </c>
      <c r="K38" s="128" t="e">
        <f>IF($B38="","",VLOOKUP($B38,'Day-1'!$T$5:$Y$40,K$2,FALSE))</f>
        <v>#N/A</v>
      </c>
      <c r="L38" s="128" t="e">
        <f>IF($B38="","",IF($K38=0,0,VLOOKUP($B38,'Day-1'!$T$5:$Y$40,L$2,FALSE)))</f>
        <v>#N/A</v>
      </c>
    </row>
    <row r="39" spans="1:12" ht="12.75">
      <c r="A39" s="110" t="e">
        <f t="shared" si="1"/>
        <v>#N/A</v>
      </c>
      <c r="B39" s="127" t="e">
        <f>IF('Day-1'!C40=0,"",'Day-1'!C40)</f>
        <v>#N/A</v>
      </c>
      <c r="C39" s="128" t="e">
        <f>IF(B39="","",VLOOKUP($B39,'Day-1'!$T$5:$Y$40,C$2,FALSE))</f>
        <v>#N/A</v>
      </c>
      <c r="D39" s="131"/>
      <c r="E39" s="128" t="e">
        <f>IF($B39="","",VLOOKUP($B39,'Day-1'!$T$5:$Y$40,E$2,FALSE))</f>
        <v>#N/A</v>
      </c>
      <c r="F39" s="128" t="e">
        <f>IF($B39="","",IF($E39=0,0,VLOOKUP($B39,'Day-1'!$T$5:$Y$40,F$2,FALSE)))</f>
        <v>#N/A</v>
      </c>
      <c r="G39" s="128" t="e">
        <f>IF($B39="","",VLOOKUP($B39,'Day-1'!$T$5:$Y$40,G$2,FALSE))</f>
        <v>#N/A</v>
      </c>
      <c r="H39" s="128" t="e">
        <f>IF($B39="","",IF($G39=0,0,VLOOKUP($B39,'Day-1'!$T$5:$Y$40,H$2,FALSE)))</f>
        <v>#N/A</v>
      </c>
      <c r="I39" s="128" t="e">
        <f>IF($B39="","",VLOOKUP($B39,'Day-1'!$T$5:$Y$40,I$2,FALSE))</f>
        <v>#N/A</v>
      </c>
      <c r="J39" s="128" t="e">
        <f>IF($B39="","",IF($I39=0,0,VLOOKUP($B39,'Day-1'!$T$5:$Y$40,J$2,FALSE)))</f>
        <v>#N/A</v>
      </c>
      <c r="K39" s="128" t="e">
        <f>IF($B39="","",VLOOKUP($B39,'Day-1'!$T$5:$Y$40,K$2,FALSE))</f>
        <v>#N/A</v>
      </c>
      <c r="L39" s="128" t="e">
        <f>IF($B39="","",IF($K39=0,0,VLOOKUP($B39,'Day-1'!$T$5:$Y$40,L$2,FALSE)))</f>
        <v>#N/A</v>
      </c>
    </row>
    <row r="41" spans="5:8" ht="12.75">
      <c r="E41" s="212" t="s">
        <v>131</v>
      </c>
      <c r="F41" s="211">
        <f>IF('Day-1'!P3="","",'Day-1'!P3)</f>
      </c>
      <c r="G41" s="213" t="s">
        <v>39</v>
      </c>
      <c r="H41" s="214" t="s">
        <v>132</v>
      </c>
    </row>
    <row r="42" spans="5:8" ht="12.75">
      <c r="E42" s="215"/>
      <c r="F42" s="216" t="s">
        <v>133</v>
      </c>
      <c r="G42" s="217"/>
      <c r="H42" s="218"/>
    </row>
    <row r="43" spans="5:8" ht="12.75">
      <c r="E43" s="215"/>
      <c r="F43" s="216" t="s">
        <v>134</v>
      </c>
      <c r="G43" s="219"/>
      <c r="H43" s="218"/>
    </row>
    <row r="44" spans="5:8" ht="12.75">
      <c r="E44" s="215"/>
      <c r="F44" s="216" t="s">
        <v>135</v>
      </c>
      <c r="G44" s="219"/>
      <c r="H44" s="218"/>
    </row>
    <row r="46" spans="5:8" ht="12.75" hidden="1">
      <c r="E46" s="212" t="s">
        <v>131</v>
      </c>
      <c r="F46" s="211">
        <f>IF('Day-1'!P5="","",'Day-1'!P5)</f>
      </c>
      <c r="G46" s="213" t="s">
        <v>39</v>
      </c>
      <c r="H46" s="214" t="s">
        <v>132</v>
      </c>
    </row>
    <row r="47" spans="5:8" ht="12.75" hidden="1">
      <c r="E47" s="215"/>
      <c r="F47" s="216" t="s">
        <v>133</v>
      </c>
      <c r="G47" s="217"/>
      <c r="H47" s="218"/>
    </row>
    <row r="48" spans="5:8" ht="12.75" hidden="1">
      <c r="E48" s="215"/>
      <c r="F48" s="216" t="s">
        <v>134</v>
      </c>
      <c r="G48" s="219"/>
      <c r="H48" s="218"/>
    </row>
    <row r="49" spans="5:8" ht="12.75" hidden="1">
      <c r="E49" s="215"/>
      <c r="F49" s="216" t="s">
        <v>135</v>
      </c>
      <c r="G49" s="219"/>
      <c r="H49" s="218"/>
    </row>
  </sheetData>
  <sheetProtection sheet="1" selectLockedCells="1"/>
  <mergeCells count="1">
    <mergeCell ref="G1:I1"/>
  </mergeCells>
  <conditionalFormatting sqref="D4:D39">
    <cfRule type="cellIs" priority="1" dxfId="48" operator="equal" stopIfTrue="1">
      <formula>$C3</formula>
    </cfRule>
    <cfRule type="cellIs" priority="2" dxfId="48" operator="equal" stopIfTrue="1">
      <formula>$C5</formula>
    </cfRule>
  </conditionalFormatting>
  <conditionalFormatting sqref="C4:C39">
    <cfRule type="cellIs" priority="3" dxfId="39" operator="equal" stopIfTrue="1">
      <formula>$C3</formula>
    </cfRule>
    <cfRule type="cellIs" priority="4" dxfId="39" operator="equal" stopIfTrue="1">
      <formula>$C5</formula>
    </cfRule>
  </conditionalFormatting>
  <printOptions/>
  <pageMargins left="0.39" right="0.25" top="1.11" bottom="0.25" header="0.42" footer="0.5"/>
  <pageSetup horizontalDpi="300" verticalDpi="300" orientation="landscape" scale="8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zoomScalePageLayoutView="0" workbookViewId="0" topLeftCell="C1">
      <selection activeCell="G41" sqref="G41"/>
    </sheetView>
  </sheetViews>
  <sheetFormatPr defaultColWidth="9.140625" defaultRowHeight="12.75"/>
  <cols>
    <col min="1" max="1" width="3.140625" style="0" customWidth="1"/>
    <col min="2" max="2" width="6.57421875" style="0" customWidth="1"/>
    <col min="3" max="3" width="6.8515625" style="0" customWidth="1"/>
    <col min="4" max="4" width="0.85546875" style="0" customWidth="1"/>
    <col min="5" max="5" width="20.421875" style="0" customWidth="1"/>
    <col min="6" max="6" width="6.8515625" style="0" customWidth="1"/>
    <col min="7" max="7" width="22.00390625" style="0" customWidth="1"/>
    <col min="8" max="8" width="7.28125" style="0" customWidth="1"/>
    <col min="9" max="9" width="22.421875" style="0" customWidth="1"/>
    <col min="10" max="10" width="7.140625" style="0" customWidth="1"/>
    <col min="11" max="11" width="22.8515625" style="0" customWidth="1"/>
    <col min="12" max="12" width="8.28125" style="0" customWidth="1"/>
    <col min="13" max="13" width="2.8515625" style="0" customWidth="1"/>
  </cols>
  <sheetData>
    <row r="1" spans="2:12" ht="20.25">
      <c r="B1" s="91"/>
      <c r="C1" s="92"/>
      <c r="D1" s="92"/>
      <c r="F1" s="48"/>
      <c r="G1" s="315" t="s">
        <v>120</v>
      </c>
      <c r="H1" s="315"/>
      <c r="I1" s="315"/>
      <c r="J1" s="48"/>
      <c r="L1" s="48"/>
    </row>
    <row r="2" spans="2:12" ht="12.75" customHeight="1" hidden="1">
      <c r="B2" s="102"/>
      <c r="C2" s="107">
        <v>6</v>
      </c>
      <c r="D2" s="108"/>
      <c r="E2" s="108">
        <v>2</v>
      </c>
      <c r="F2" s="108">
        <v>3</v>
      </c>
      <c r="G2" s="108">
        <v>3</v>
      </c>
      <c r="H2" s="108">
        <v>3</v>
      </c>
      <c r="I2" s="108">
        <v>4</v>
      </c>
      <c r="J2" s="108">
        <v>3</v>
      </c>
      <c r="K2" s="108">
        <v>5</v>
      </c>
      <c r="L2" s="109">
        <v>3</v>
      </c>
    </row>
    <row r="3" spans="2:12" ht="13.5" thickBot="1">
      <c r="B3" s="93" t="s">
        <v>79</v>
      </c>
      <c r="C3" s="104" t="s">
        <v>44</v>
      </c>
      <c r="D3" s="104"/>
      <c r="E3" s="105" t="s">
        <v>80</v>
      </c>
      <c r="F3" s="106" t="s">
        <v>22</v>
      </c>
      <c r="G3" s="105" t="s">
        <v>81</v>
      </c>
      <c r="H3" s="106" t="s">
        <v>22</v>
      </c>
      <c r="I3" s="105" t="s">
        <v>82</v>
      </c>
      <c r="J3" s="106" t="s">
        <v>22</v>
      </c>
      <c r="K3" s="105" t="s">
        <v>83</v>
      </c>
      <c r="L3" s="106" t="s">
        <v>22</v>
      </c>
    </row>
    <row r="4" spans="1:12" ht="13.5" thickTop="1">
      <c r="A4" s="110" t="e">
        <f aca="true" t="shared" si="0" ref="A4:A10">IF(B4="","",IF(C4=C3,"TIE",IF(C4=C5,"TIE","")))</f>
        <v>#N/A</v>
      </c>
      <c r="B4" s="127">
        <f>IF('Day-1'!C5=0,"",'Day-1'!C5)</f>
        <v>1</v>
      </c>
      <c r="C4" s="128" t="e">
        <f>IF(B4="","",VLOOKUP($B4,'Day-2'!$T$5:$Y$40,C$2,FALSE))</f>
        <v>#N/A</v>
      </c>
      <c r="D4" s="131"/>
      <c r="E4" s="128" t="e">
        <f>IF(B4="","",VLOOKUP($B4,'Day-2'!$T$5:$Y$40,E$2,FALSE))</f>
        <v>#N/A</v>
      </c>
      <c r="F4" s="128" t="e">
        <f>IF($B4="","",IF($E4=0,0,VLOOKUP($E4,'FLIGHT-A'!$C$6:$G$41,F$2,FALSE)+C4))</f>
        <v>#N/A</v>
      </c>
      <c r="G4" s="128" t="e">
        <f>IF($B4="","",VLOOKUP($B4,'Day-2'!$T$5:$Y$40,G$2,FALSE))</f>
        <v>#N/A</v>
      </c>
      <c r="H4" s="128" t="e">
        <f>IF($B4="","",IF($G4=0,0,VLOOKUP($G4,'FLIGHT-B'!$C$6:$G$41,H$2,FALSE)+$C4))</f>
        <v>#N/A</v>
      </c>
      <c r="I4" s="128" t="e">
        <f>IF($B4="","",VLOOKUP($B4,'Day-2'!$T$5:$Y$40,I$2,FALSE))</f>
        <v>#N/A</v>
      </c>
      <c r="J4" s="128" t="e">
        <f>IF($B4="","",IF($I4=0,0,VLOOKUP($I4,'FLIGHT-C'!$C$6:$G$41,J$2,FALSE)+$C4))</f>
        <v>#N/A</v>
      </c>
      <c r="K4" s="128" t="e">
        <f>IF($B4="","",VLOOKUP($B4,'Day-2'!$T$5:$Y$40,K$2,FALSE))</f>
        <v>#N/A</v>
      </c>
      <c r="L4" s="128" t="e">
        <f>IF($B4="","",IF($K4=0,0,VLOOKUP($K4,'FLIGHT-D'!$C$6:$G$41,L$2,FALSE)+$C4))</f>
        <v>#N/A</v>
      </c>
    </row>
    <row r="5" spans="1:12" ht="12.75">
      <c r="A5" s="110" t="e">
        <f t="shared" si="0"/>
        <v>#N/A</v>
      </c>
      <c r="B5" s="127" t="e">
        <f>IF('Day-1'!C6=0,"",'Day-1'!C6)</f>
        <v>#N/A</v>
      </c>
      <c r="C5" s="128" t="e">
        <f>IF(B5="","",VLOOKUP($B5,'Day-2'!$T$5:$Y$40,C$2,FALSE))</f>
        <v>#N/A</v>
      </c>
      <c r="D5" s="131"/>
      <c r="E5" s="128" t="e">
        <f>IF(B5="","",VLOOKUP($B5,'Day-2'!$T$5:$Y$40,E$2,FALSE))</f>
        <v>#N/A</v>
      </c>
      <c r="F5" s="128" t="e">
        <f>IF($B5="","",IF($E5=0,0,VLOOKUP($E5,'FLIGHT-A'!$C$6:$G$41,F$2,FALSE)+C5))</f>
        <v>#N/A</v>
      </c>
      <c r="G5" s="128" t="e">
        <f>IF($B5="","",VLOOKUP($B5,'Day-2'!$T$5:$Y$40,G$2,FALSE))</f>
        <v>#N/A</v>
      </c>
      <c r="H5" s="128" t="e">
        <f>IF($B5="","",IF($G5=0,0,VLOOKUP($G5,'FLIGHT-B'!$C$6:$G$41,H$2,FALSE)+$C5))</f>
        <v>#N/A</v>
      </c>
      <c r="I5" s="128" t="e">
        <f>IF($B5="","",VLOOKUP($B5,'Day-2'!$T$5:$Y$40,I$2,FALSE))</f>
        <v>#N/A</v>
      </c>
      <c r="J5" s="128" t="e">
        <f>IF($B5="","",IF($I5=0,0,VLOOKUP($I5,'FLIGHT-C'!$C$6:$G$41,J$2,FALSE)+$C5))</f>
        <v>#N/A</v>
      </c>
      <c r="K5" s="128" t="e">
        <f>IF($B5="","",VLOOKUP($B5,'Day-2'!$T$5:$Y$40,K$2,FALSE))</f>
        <v>#N/A</v>
      </c>
      <c r="L5" s="128" t="e">
        <f>IF($B5="","",IF($K5=0,0,VLOOKUP($K5,'FLIGHT-D'!$C$6:$G$41,L$2,FALSE)+$C5))</f>
        <v>#N/A</v>
      </c>
    </row>
    <row r="6" spans="1:12" ht="12.75">
      <c r="A6" s="110" t="e">
        <f t="shared" si="0"/>
        <v>#N/A</v>
      </c>
      <c r="B6" s="127" t="e">
        <f>IF('Day-1'!C7=0,"",'Day-1'!C7)</f>
        <v>#N/A</v>
      </c>
      <c r="C6" s="128" t="e">
        <f>IF(B6="","",VLOOKUP($B6,'Day-2'!$T$5:$Y$40,C$2,FALSE))</f>
        <v>#N/A</v>
      </c>
      <c r="D6" s="131"/>
      <c r="E6" s="128" t="e">
        <f>IF(B6="","",VLOOKUP($B6,'Day-2'!$T$5:$Y$40,E$2,FALSE))</f>
        <v>#N/A</v>
      </c>
      <c r="F6" s="128" t="e">
        <f>IF($B6="","",IF($E6=0,0,VLOOKUP($E6,'FLIGHT-A'!$C$6:$G$41,F$2,FALSE)+C6))</f>
        <v>#N/A</v>
      </c>
      <c r="G6" s="128" t="e">
        <f>IF($B6="","",VLOOKUP($B6,'Day-2'!$T$5:$Y$40,G$2,FALSE))</f>
        <v>#N/A</v>
      </c>
      <c r="H6" s="128" t="e">
        <f>IF($B6="","",IF($G6=0,0,VLOOKUP($G6,'FLIGHT-B'!$C$6:$G$41,H$2,FALSE)+$C6))</f>
        <v>#N/A</v>
      </c>
      <c r="I6" s="128" t="e">
        <f>IF($B6="","",VLOOKUP($B6,'Day-2'!$T$5:$Y$40,I$2,FALSE))</f>
        <v>#N/A</v>
      </c>
      <c r="J6" s="128" t="e">
        <f>IF($B6="","",IF($I6=0,0,VLOOKUP($I6,'FLIGHT-C'!$C$6:$G$41,J$2,FALSE)+$C6))</f>
        <v>#N/A</v>
      </c>
      <c r="K6" s="128" t="e">
        <f>IF($B6="","",VLOOKUP($B6,'Day-2'!$T$5:$Y$40,K$2,FALSE))</f>
        <v>#N/A</v>
      </c>
      <c r="L6" s="128" t="e">
        <f>IF($B6="","",IF($K6=0,0,VLOOKUP($K6,'FLIGHT-D'!$C$6:$G$41,L$2,FALSE)+$C6))</f>
        <v>#N/A</v>
      </c>
    </row>
    <row r="7" spans="1:12" ht="12.75">
      <c r="A7" s="110" t="e">
        <f t="shared" si="0"/>
        <v>#N/A</v>
      </c>
      <c r="B7" s="127" t="e">
        <f>IF('Day-1'!C8=0,"",'Day-1'!C8)</f>
        <v>#N/A</v>
      </c>
      <c r="C7" s="128" t="e">
        <f>IF(B7="","",VLOOKUP($B7,'Day-2'!$T$5:$Y$40,C$2,FALSE))</f>
        <v>#N/A</v>
      </c>
      <c r="D7" s="131"/>
      <c r="E7" s="128" t="e">
        <f>IF(B7="","",VLOOKUP($B7,'Day-2'!$T$5:$Y$40,E$2,FALSE))</f>
        <v>#N/A</v>
      </c>
      <c r="F7" s="128" t="e">
        <f>IF($B7="","",IF($E7=0,0,VLOOKUP($E7,'FLIGHT-A'!$C$6:$G$41,F$2,FALSE)+C7))</f>
        <v>#N/A</v>
      </c>
      <c r="G7" s="128" t="e">
        <f>IF($B7="","",VLOOKUP($B7,'Day-2'!$T$5:$Y$40,G$2,FALSE))</f>
        <v>#N/A</v>
      </c>
      <c r="H7" s="128" t="e">
        <f>IF($B7="","",IF($G7=0,0,VLOOKUP($G7,'FLIGHT-B'!$C$6:$G$41,H$2,FALSE)+$C7))</f>
        <v>#N/A</v>
      </c>
      <c r="I7" s="128" t="e">
        <f>IF($B7="","",VLOOKUP($B7,'Day-2'!$T$5:$Y$40,I$2,FALSE))</f>
        <v>#N/A</v>
      </c>
      <c r="J7" s="128" t="e">
        <f>IF($B7="","",IF($I7=0,0,VLOOKUP($I7,'FLIGHT-C'!$C$6:$G$41,J$2,FALSE)+$C7))</f>
        <v>#N/A</v>
      </c>
      <c r="K7" s="128" t="e">
        <f>IF($B7="","",VLOOKUP($B7,'Day-2'!$T$5:$Y$40,K$2,FALSE))</f>
        <v>#N/A</v>
      </c>
      <c r="L7" s="128" t="e">
        <f>IF($B7="","",IF($K7=0,0,VLOOKUP($K7,'FLIGHT-D'!$C$6:$G$41,L$2,FALSE)+$C7))</f>
        <v>#N/A</v>
      </c>
    </row>
    <row r="8" spans="1:12" ht="12.75">
      <c r="A8" s="110" t="e">
        <f t="shared" si="0"/>
        <v>#N/A</v>
      </c>
      <c r="B8" s="127" t="e">
        <f>IF('Day-1'!C9=0,"",'Day-1'!C9)</f>
        <v>#N/A</v>
      </c>
      <c r="C8" s="128" t="e">
        <f>IF(B8="","",VLOOKUP($B8,'Day-2'!$T$5:$Y$40,C$2,FALSE))</f>
        <v>#N/A</v>
      </c>
      <c r="D8" s="131"/>
      <c r="E8" s="128" t="e">
        <f>IF(B8="","",VLOOKUP($B8,'Day-2'!$T$5:$Y$40,E$2,FALSE))</f>
        <v>#N/A</v>
      </c>
      <c r="F8" s="128" t="e">
        <f>IF($B8="","",IF($E8=0,0,VLOOKUP($E8,'FLIGHT-A'!$C$6:$G$41,F$2,FALSE)+C8))</f>
        <v>#N/A</v>
      </c>
      <c r="G8" s="128" t="e">
        <f>IF($B8="","",VLOOKUP($B8,'Day-2'!$T$5:$Y$40,G$2,FALSE))</f>
        <v>#N/A</v>
      </c>
      <c r="H8" s="128" t="e">
        <f>IF($B8="","",IF($G8=0,0,VLOOKUP($G8,'FLIGHT-B'!$C$6:$G$41,H$2,FALSE)+$C8))</f>
        <v>#N/A</v>
      </c>
      <c r="I8" s="128" t="e">
        <f>IF($B8="","",VLOOKUP($B8,'Day-2'!$T$5:$Y$40,I$2,FALSE))</f>
        <v>#N/A</v>
      </c>
      <c r="J8" s="128" t="e">
        <f>IF($B8="","",IF($I8=0,0,VLOOKUP($I8,'FLIGHT-C'!$C$6:$G$41,J$2,FALSE)+$C8))</f>
        <v>#N/A</v>
      </c>
      <c r="K8" s="128" t="e">
        <f>IF($B8="","",VLOOKUP($B8,'Day-2'!$T$5:$Y$40,K$2,FALSE))</f>
        <v>#N/A</v>
      </c>
      <c r="L8" s="128" t="e">
        <f>IF($B8="","",IF($K8=0,0,VLOOKUP($K8,'FLIGHT-D'!$C$6:$G$41,L$2,FALSE)+$C8))</f>
        <v>#N/A</v>
      </c>
    </row>
    <row r="9" spans="1:12" ht="12.75">
      <c r="A9" s="110" t="e">
        <f t="shared" si="0"/>
        <v>#N/A</v>
      </c>
      <c r="B9" s="127" t="e">
        <f>IF('Day-1'!C10=0,"",'Day-1'!C10)</f>
        <v>#N/A</v>
      </c>
      <c r="C9" s="128" t="e">
        <f>IF(B9="","",VLOOKUP($B9,'Day-2'!$T$5:$Y$40,C$2,FALSE))</f>
        <v>#N/A</v>
      </c>
      <c r="D9" s="131"/>
      <c r="E9" s="128" t="e">
        <f>IF(B9="","",VLOOKUP($B9,'Day-2'!$T$5:$Y$40,E$2,FALSE))</f>
        <v>#N/A</v>
      </c>
      <c r="F9" s="128" t="e">
        <f>IF($B9="","",IF($E9=0,0,VLOOKUP($E9,'FLIGHT-A'!$C$6:$G$41,F$2,FALSE)+C9))</f>
        <v>#N/A</v>
      </c>
      <c r="G9" s="128" t="e">
        <f>IF($B9="","",VLOOKUP($B9,'Day-2'!$T$5:$Y$40,G$2,FALSE))</f>
        <v>#N/A</v>
      </c>
      <c r="H9" s="128" t="e">
        <f>IF($B9="","",IF($G9=0,0,VLOOKUP($G9,'FLIGHT-B'!$C$6:$G$41,H$2,FALSE)+$C9))</f>
        <v>#N/A</v>
      </c>
      <c r="I9" s="128" t="e">
        <f>IF($B9="","",VLOOKUP($B9,'Day-2'!$T$5:$Y$40,I$2,FALSE))</f>
        <v>#N/A</v>
      </c>
      <c r="J9" s="128" t="e">
        <f>IF($B9="","",IF($I9=0,0,VLOOKUP($I9,'FLIGHT-C'!$C$6:$G$41,J$2,FALSE)+$C9))</f>
        <v>#N/A</v>
      </c>
      <c r="K9" s="128" t="e">
        <f>IF($B9="","",VLOOKUP($B9,'Day-2'!$T$5:$Y$40,K$2,FALSE))</f>
        <v>#N/A</v>
      </c>
      <c r="L9" s="128" t="e">
        <f>IF($B9="","",IF($K9=0,0,VLOOKUP($K9,'FLIGHT-D'!$C$6:$G$41,L$2,FALSE)+$C9))</f>
        <v>#N/A</v>
      </c>
    </row>
    <row r="10" spans="1:12" ht="12.75">
      <c r="A10" s="110" t="e">
        <f t="shared" si="0"/>
        <v>#N/A</v>
      </c>
      <c r="B10" s="127" t="e">
        <f>IF('Day-1'!C11=0,"",'Day-1'!C11)</f>
        <v>#N/A</v>
      </c>
      <c r="C10" s="128" t="e">
        <f>IF(B10="","",VLOOKUP($B10,'Day-2'!$T$5:$Y$40,C$2,FALSE))</f>
        <v>#N/A</v>
      </c>
      <c r="D10" s="131"/>
      <c r="E10" s="128" t="e">
        <f>IF(B10="","",VLOOKUP($B10,'Day-2'!$T$5:$Y$40,E$2,FALSE))</f>
        <v>#N/A</v>
      </c>
      <c r="F10" s="128" t="e">
        <f>IF($B10="","",IF($E10=0,0,VLOOKUP($E10,'FLIGHT-A'!$C$6:$G$41,F$2,FALSE)+C10))</f>
        <v>#N/A</v>
      </c>
      <c r="G10" s="128" t="e">
        <f>IF($B10="","",VLOOKUP($B10,'Day-2'!$T$5:$Y$40,G$2,FALSE))</f>
        <v>#N/A</v>
      </c>
      <c r="H10" s="128" t="e">
        <f>IF($B10="","",IF($G10=0,0,VLOOKUP($G10,'FLIGHT-B'!$C$6:$G$41,H$2,FALSE)+$C10))</f>
        <v>#N/A</v>
      </c>
      <c r="I10" s="128" t="e">
        <f>IF($B10="","",VLOOKUP($B10,'Day-2'!$T$5:$Y$40,I$2,FALSE))</f>
        <v>#N/A</v>
      </c>
      <c r="J10" s="128" t="e">
        <f>IF($B10="","",IF($I10=0,0,VLOOKUP($I10,'FLIGHT-C'!$C$6:$G$41,J$2,FALSE)+$C10))</f>
        <v>#N/A</v>
      </c>
      <c r="K10" s="128" t="e">
        <f>IF($B10="","",VLOOKUP($B10,'Day-2'!$T$5:$Y$40,K$2,FALSE))</f>
        <v>#N/A</v>
      </c>
      <c r="L10" s="128" t="e">
        <f>IF($B10="","",IF($K10=0,0,VLOOKUP($K10,'FLIGHT-D'!$C$6:$G$41,L$2,FALSE)+$C10))</f>
        <v>#N/A</v>
      </c>
    </row>
    <row r="11" spans="1:15" ht="12.75">
      <c r="A11" s="110" t="e">
        <f>IF(B11="","",IF(C11=C10,"TIE",IF(C11=C12,"TIE","")))</f>
        <v>#N/A</v>
      </c>
      <c r="B11" s="127" t="e">
        <f>IF('Day-1'!C12=0,"",'Day-1'!C12)</f>
        <v>#N/A</v>
      </c>
      <c r="C11" s="128" t="e">
        <f>IF(B11="","",VLOOKUP($B11,'Day-2'!$T$5:$Y$40,C$2,FALSE))</f>
        <v>#N/A</v>
      </c>
      <c r="D11" s="131"/>
      <c r="E11" s="128" t="e">
        <f>IF(B11="","",VLOOKUP($B11,'Day-2'!$T$5:$Y$40,E$2,FALSE))</f>
        <v>#N/A</v>
      </c>
      <c r="F11" s="128" t="e">
        <f>IF($B11="","",IF($E11=0,0,VLOOKUP($E11,'FLIGHT-A'!$C$6:$G$41,F$2,FALSE)+C11))</f>
        <v>#N/A</v>
      </c>
      <c r="G11" s="128" t="e">
        <f>IF($B11="","",VLOOKUP($B11,'Day-2'!$T$5:$Y$40,G$2,FALSE))</f>
        <v>#N/A</v>
      </c>
      <c r="H11" s="128" t="e">
        <f>IF($B11="","",IF($G11=0,0,VLOOKUP($G11,'FLIGHT-B'!$C$6:$G$41,H$2,FALSE)+$C11))</f>
        <v>#N/A</v>
      </c>
      <c r="I11" s="128" t="e">
        <f>IF($B11="","",VLOOKUP($B11,'Day-2'!$T$5:$Y$40,I$2,FALSE))</f>
        <v>#N/A</v>
      </c>
      <c r="J11" s="128" t="e">
        <f>IF($B11="","",IF($I11=0,0,VLOOKUP($I11,'FLIGHT-C'!$C$6:$G$41,J$2,FALSE)+$C11))</f>
        <v>#N/A</v>
      </c>
      <c r="K11" s="128" t="e">
        <f>IF($B11="","",VLOOKUP($B11,'Day-2'!$T$5:$Y$40,K$2,FALSE))</f>
        <v>#N/A</v>
      </c>
      <c r="L11" s="128" t="e">
        <f>IF($B11="","",IF($K11=0,0,VLOOKUP($K11,'FLIGHT-D'!$C$6:$G$41,L$2,FALSE)+$C11))</f>
        <v>#N/A</v>
      </c>
      <c r="O11" s="103"/>
    </row>
    <row r="12" spans="1:15" ht="12.75">
      <c r="A12" s="110" t="e">
        <f aca="true" t="shared" si="1" ref="A12:A39">IF(B12="","",IF(C12=C11,"TIE",IF(C12=C13,"TIE","")))</f>
        <v>#N/A</v>
      </c>
      <c r="B12" s="127" t="e">
        <f>IF('Day-1'!C13=0,"",'Day-1'!C13)</f>
        <v>#N/A</v>
      </c>
      <c r="C12" s="128" t="e">
        <f>IF(B12="","",VLOOKUP($B12,'Day-2'!$T$5:$Y$40,C$2,FALSE))</f>
        <v>#N/A</v>
      </c>
      <c r="D12" s="131"/>
      <c r="E12" s="128" t="e">
        <f>IF(B12="","",VLOOKUP($B12,'Day-2'!$T$5:$Y$40,E$2,FALSE))</f>
        <v>#N/A</v>
      </c>
      <c r="F12" s="128" t="e">
        <f>IF($B12="","",IF($E12=0,0,VLOOKUP($E12,'FLIGHT-A'!$C$6:$G$41,F$2,FALSE)+C12))</f>
        <v>#N/A</v>
      </c>
      <c r="G12" s="128" t="e">
        <f>IF($B12="","",VLOOKUP($B12,'Day-2'!$T$5:$Y$40,G$2,FALSE))</f>
        <v>#N/A</v>
      </c>
      <c r="H12" s="128" t="e">
        <f>IF($B12="","",IF($G12=0,0,VLOOKUP($G12,'FLIGHT-B'!$C$6:$G$41,H$2,FALSE)+$C12))</f>
        <v>#N/A</v>
      </c>
      <c r="I12" s="128" t="e">
        <f>IF($B12="","",VLOOKUP($B12,'Day-2'!$T$5:$Y$40,I$2,FALSE))</f>
        <v>#N/A</v>
      </c>
      <c r="J12" s="128" t="e">
        <f>IF($B12="","",IF($I12=0,0,VLOOKUP($I12,'FLIGHT-C'!$C$6:$G$41,J$2,FALSE)+$C12))</f>
        <v>#N/A</v>
      </c>
      <c r="K12" s="128" t="e">
        <f>IF($B12="","",VLOOKUP($B12,'Day-2'!$T$5:$Y$40,K$2,FALSE))</f>
        <v>#N/A</v>
      </c>
      <c r="L12" s="128" t="e">
        <f>IF($B12="","",IF($K12=0,0,VLOOKUP($K12,'FLIGHT-D'!$C$6:$G$41,L$2,FALSE)+$C12))</f>
        <v>#N/A</v>
      </c>
      <c r="O12" s="103"/>
    </row>
    <row r="13" spans="1:15" ht="12.75">
      <c r="A13" s="110" t="e">
        <f t="shared" si="1"/>
        <v>#N/A</v>
      </c>
      <c r="B13" s="127" t="e">
        <f>IF('Day-1'!C14=0,"",'Day-1'!C14)</f>
        <v>#N/A</v>
      </c>
      <c r="C13" s="128" t="e">
        <f>IF(B13="","",VLOOKUP($B13,'Day-2'!$T$5:$Y$40,C$2,FALSE))</f>
        <v>#N/A</v>
      </c>
      <c r="D13" s="131"/>
      <c r="E13" s="128" t="e">
        <f>IF(B13="","",VLOOKUP($B13,'Day-2'!$T$5:$Y$40,E$2,FALSE))</f>
        <v>#N/A</v>
      </c>
      <c r="F13" s="128" t="e">
        <f>IF($B13="","",IF($E13=0,0,VLOOKUP($E13,'FLIGHT-A'!$C$6:$G$41,F$2,FALSE)+C13))</f>
        <v>#N/A</v>
      </c>
      <c r="G13" s="128" t="e">
        <f>IF($B13="","",VLOOKUP($B13,'Day-2'!$T$5:$Y$40,G$2,FALSE))</f>
        <v>#N/A</v>
      </c>
      <c r="H13" s="128" t="e">
        <f>IF($B13="","",IF($G13=0,0,VLOOKUP($G13,'FLIGHT-B'!$C$6:$G$41,H$2,FALSE)+$C13))</f>
        <v>#N/A</v>
      </c>
      <c r="I13" s="128" t="e">
        <f>IF($B13="","",VLOOKUP($B13,'Day-2'!$T$5:$Y$40,I$2,FALSE))</f>
        <v>#N/A</v>
      </c>
      <c r="J13" s="128" t="e">
        <f>IF($B13="","",IF($I13=0,0,VLOOKUP($I13,'FLIGHT-C'!$C$6:$G$41,J$2,FALSE)+$C13))</f>
        <v>#N/A</v>
      </c>
      <c r="K13" s="128" t="e">
        <f>IF($B13="","",VLOOKUP($B13,'Day-2'!$T$5:$Y$40,K$2,FALSE))</f>
        <v>#N/A</v>
      </c>
      <c r="L13" s="128" t="e">
        <f>IF($B13="","",IF($K13=0,0,VLOOKUP($K13,'FLIGHT-D'!$C$6:$G$41,L$2,FALSE)+$C13))</f>
        <v>#N/A</v>
      </c>
      <c r="O13" s="103"/>
    </row>
    <row r="14" spans="1:15" ht="12.75">
      <c r="A14" s="110" t="e">
        <f t="shared" si="1"/>
        <v>#N/A</v>
      </c>
      <c r="B14" s="127" t="e">
        <f>IF('Day-1'!C15=0,"",'Day-1'!C15)</f>
        <v>#N/A</v>
      </c>
      <c r="C14" s="128" t="e">
        <f>IF(B14="","",VLOOKUP($B14,'Day-2'!$T$5:$Y$40,C$2,FALSE))</f>
        <v>#N/A</v>
      </c>
      <c r="D14" s="131"/>
      <c r="E14" s="128" t="e">
        <f>IF(B14="","",VLOOKUP($B14,'Day-2'!$T$5:$Y$40,E$2,FALSE))</f>
        <v>#N/A</v>
      </c>
      <c r="F14" s="128" t="e">
        <f>IF($B14="","",IF($E14=0,0,VLOOKUP($E14,'FLIGHT-A'!$C$6:$G$41,F$2,FALSE)+C14))</f>
        <v>#N/A</v>
      </c>
      <c r="G14" s="128" t="e">
        <f>IF($B14="","",VLOOKUP($B14,'Day-2'!$T$5:$Y$40,G$2,FALSE))</f>
        <v>#N/A</v>
      </c>
      <c r="H14" s="128" t="e">
        <f>IF($B14="","",IF($G14=0,0,VLOOKUP($G14,'FLIGHT-B'!$C$6:$G$41,H$2,FALSE)+$C14))</f>
        <v>#N/A</v>
      </c>
      <c r="I14" s="128" t="e">
        <f>IF($B14="","",VLOOKUP($B14,'Day-2'!$T$5:$Y$40,I$2,FALSE))</f>
        <v>#N/A</v>
      </c>
      <c r="J14" s="128" t="e">
        <f>IF($B14="","",IF($I14=0,0,VLOOKUP($I14,'FLIGHT-C'!$C$6:$G$41,J$2,FALSE)+$C14))</f>
        <v>#N/A</v>
      </c>
      <c r="K14" s="128" t="e">
        <f>IF($B14="","",VLOOKUP($B14,'Day-2'!$T$5:$Y$40,K$2,FALSE))</f>
        <v>#N/A</v>
      </c>
      <c r="L14" s="128" t="e">
        <f>IF($B14="","",IF($K14=0,0,VLOOKUP($K14,'FLIGHT-D'!$C$6:$G$41,L$2,FALSE)+$C14))</f>
        <v>#N/A</v>
      </c>
      <c r="O14" s="103"/>
    </row>
    <row r="15" spans="1:15" ht="12.75">
      <c r="A15" s="110" t="e">
        <f t="shared" si="1"/>
        <v>#N/A</v>
      </c>
      <c r="B15" s="127" t="e">
        <f>IF('Day-1'!C16=0,"",'Day-1'!C16)</f>
        <v>#N/A</v>
      </c>
      <c r="C15" s="128" t="e">
        <f>IF(B15="","",VLOOKUP($B15,'Day-2'!$T$5:$Y$40,C$2,FALSE))</f>
        <v>#N/A</v>
      </c>
      <c r="D15" s="131"/>
      <c r="E15" s="128" t="e">
        <f>IF(B15="","",VLOOKUP($B15,'Day-2'!$T$5:$Y$40,E$2,FALSE))</f>
        <v>#N/A</v>
      </c>
      <c r="F15" s="128" t="e">
        <f>IF($B15="","",IF($E15=0,0,VLOOKUP($E15,'FLIGHT-A'!$C$6:$G$41,F$2,FALSE)+C15))</f>
        <v>#N/A</v>
      </c>
      <c r="G15" s="128" t="e">
        <f>IF($B15="","",VLOOKUP($B15,'Day-2'!$T$5:$Y$40,G$2,FALSE))</f>
        <v>#N/A</v>
      </c>
      <c r="H15" s="128" t="e">
        <f>IF($B15="","",IF($G15=0,0,VLOOKUP($G15,'FLIGHT-B'!$C$6:$G$41,H$2,FALSE)+$C15))</f>
        <v>#N/A</v>
      </c>
      <c r="I15" s="128" t="e">
        <f>IF($B15="","",VLOOKUP($B15,'Day-2'!$T$5:$Y$40,I$2,FALSE))</f>
        <v>#N/A</v>
      </c>
      <c r="J15" s="128" t="e">
        <f>IF($B15="","",IF($I15=0,0,VLOOKUP($I15,'FLIGHT-C'!$C$6:$G$41,J$2,FALSE)+$C15))</f>
        <v>#N/A</v>
      </c>
      <c r="K15" s="128" t="e">
        <f>IF($B15="","",VLOOKUP($B15,'Day-2'!$T$5:$Y$40,K$2,FALSE))</f>
        <v>#N/A</v>
      </c>
      <c r="L15" s="128" t="e">
        <f>IF($B15="","",IF($K15=0,0,VLOOKUP($K15,'FLIGHT-D'!$C$6:$G$41,L$2,FALSE)+$C15))</f>
        <v>#N/A</v>
      </c>
      <c r="O15" s="103"/>
    </row>
    <row r="16" spans="1:15" ht="12.75">
      <c r="A16" s="110" t="e">
        <f t="shared" si="1"/>
        <v>#N/A</v>
      </c>
      <c r="B16" s="127" t="e">
        <f>IF('Day-1'!C17=0,"",'Day-1'!C17)</f>
        <v>#N/A</v>
      </c>
      <c r="C16" s="128" t="e">
        <f>IF(B16="","",VLOOKUP($B16,'Day-2'!$T$5:$Y$40,C$2,FALSE))</f>
        <v>#N/A</v>
      </c>
      <c r="D16" s="131"/>
      <c r="E16" s="128" t="e">
        <f>IF(B16="","",VLOOKUP($B16,'Day-2'!$T$5:$Y$40,E$2,FALSE))</f>
        <v>#N/A</v>
      </c>
      <c r="F16" s="128" t="e">
        <f>IF($B16="","",IF($E16=0,0,VLOOKUP($E16,'FLIGHT-A'!$C$6:$G$41,F$2,FALSE)+C16))</f>
        <v>#N/A</v>
      </c>
      <c r="G16" s="128" t="e">
        <f>IF($B16="","",VLOOKUP($B16,'Day-2'!$T$5:$Y$40,G$2,FALSE))</f>
        <v>#N/A</v>
      </c>
      <c r="H16" s="128" t="e">
        <f>IF($B16="","",IF($G16=0,0,VLOOKUP($G16,'FLIGHT-B'!$C$6:$G$41,H$2,FALSE)+$C16))</f>
        <v>#N/A</v>
      </c>
      <c r="I16" s="128" t="e">
        <f>IF($B16="","",VLOOKUP($B16,'Day-2'!$T$5:$Y$40,I$2,FALSE))</f>
        <v>#N/A</v>
      </c>
      <c r="J16" s="128" t="e">
        <f>IF($B16="","",IF($I16=0,0,VLOOKUP($I16,'FLIGHT-C'!$C$6:$G$41,J$2,FALSE)+$C16))</f>
        <v>#N/A</v>
      </c>
      <c r="K16" s="128" t="e">
        <f>IF($B16="","",VLOOKUP($B16,'Day-2'!$T$5:$Y$40,K$2,FALSE))</f>
        <v>#N/A</v>
      </c>
      <c r="L16" s="128" t="e">
        <f>IF($B16="","",IF($K16=0,0,VLOOKUP($K16,'FLIGHT-D'!$C$6:$G$41,L$2,FALSE)+$C16))</f>
        <v>#N/A</v>
      </c>
      <c r="O16" s="103"/>
    </row>
    <row r="17" spans="1:15" ht="12.75">
      <c r="A17" s="110" t="e">
        <f t="shared" si="1"/>
        <v>#N/A</v>
      </c>
      <c r="B17" s="127" t="e">
        <f>IF('Day-1'!C18=0,"",'Day-1'!C18)</f>
        <v>#N/A</v>
      </c>
      <c r="C17" s="128" t="e">
        <f>IF(B17="","",VLOOKUP($B17,'Day-2'!$T$5:$Y$40,C$2,FALSE))</f>
        <v>#N/A</v>
      </c>
      <c r="D17" s="131"/>
      <c r="E17" s="128" t="e">
        <f>IF(B17="","",VLOOKUP($B17,'Day-2'!$T$5:$Y$40,E$2,FALSE))</f>
        <v>#N/A</v>
      </c>
      <c r="F17" s="128" t="e">
        <f>IF($B17="","",IF($E17=0,0,VLOOKUP($E17,'FLIGHT-A'!$C$6:$G$41,F$2,FALSE)+C17))</f>
        <v>#N/A</v>
      </c>
      <c r="G17" s="128" t="e">
        <f>IF($B17="","",VLOOKUP($B17,'Day-2'!$T$5:$Y$40,G$2,FALSE))</f>
        <v>#N/A</v>
      </c>
      <c r="H17" s="128" t="e">
        <f>IF($B17="","",IF($G17=0,0,VLOOKUP($G17,'FLIGHT-B'!$C$6:$G$41,H$2,FALSE)+$C17))</f>
        <v>#N/A</v>
      </c>
      <c r="I17" s="128" t="e">
        <f>IF($B17="","",VLOOKUP($B17,'Day-2'!$T$5:$Y$40,I$2,FALSE))</f>
        <v>#N/A</v>
      </c>
      <c r="J17" s="128" t="e">
        <f>IF($B17="","",IF($I17=0,0,VLOOKUP($I17,'FLIGHT-C'!$C$6:$G$41,J$2,FALSE)+$C17))</f>
        <v>#N/A</v>
      </c>
      <c r="K17" s="128" t="e">
        <f>IF($B17="","",VLOOKUP($B17,'Day-2'!$T$5:$Y$40,K$2,FALSE))</f>
        <v>#N/A</v>
      </c>
      <c r="L17" s="128" t="e">
        <f>IF($B17="","",IF($K17=0,0,VLOOKUP($K17,'FLIGHT-D'!$C$6:$G$41,L$2,FALSE)+$C17))</f>
        <v>#N/A</v>
      </c>
      <c r="O17" s="103"/>
    </row>
    <row r="18" spans="1:15" ht="12.75">
      <c r="A18" s="110" t="e">
        <f t="shared" si="1"/>
        <v>#N/A</v>
      </c>
      <c r="B18" s="127" t="e">
        <f>IF('Day-1'!C19=0,"",'Day-1'!C19)</f>
        <v>#N/A</v>
      </c>
      <c r="C18" s="128" t="e">
        <f>IF(B18="","",VLOOKUP($B18,'Day-2'!$T$5:$Y$40,C$2,FALSE))</f>
        <v>#N/A</v>
      </c>
      <c r="D18" s="131"/>
      <c r="E18" s="128" t="e">
        <f>IF(B18="","",VLOOKUP($B18,'Day-2'!$T$5:$Y$40,E$2,FALSE))</f>
        <v>#N/A</v>
      </c>
      <c r="F18" s="128" t="e">
        <f>IF($B18="","",IF($E18=0,0,VLOOKUP($E18,'FLIGHT-A'!$C$6:$G$41,F$2,FALSE)+C18))</f>
        <v>#N/A</v>
      </c>
      <c r="G18" s="128" t="e">
        <f>IF($B18="","",VLOOKUP($B18,'Day-2'!$T$5:$Y$40,G$2,FALSE))</f>
        <v>#N/A</v>
      </c>
      <c r="H18" s="128" t="e">
        <f>IF($B18="","",IF($G18=0,0,VLOOKUP($G18,'FLIGHT-B'!$C$6:$G$41,H$2,FALSE)+$C18))</f>
        <v>#N/A</v>
      </c>
      <c r="I18" s="128" t="e">
        <f>IF($B18="","",VLOOKUP($B18,'Day-2'!$T$5:$Y$40,I$2,FALSE))</f>
        <v>#N/A</v>
      </c>
      <c r="J18" s="128" t="e">
        <f>IF($B18="","",IF($I18=0,0,VLOOKUP($I18,'FLIGHT-C'!$C$6:$G$41,J$2,FALSE)+$C18))</f>
        <v>#N/A</v>
      </c>
      <c r="K18" s="128" t="e">
        <f>IF($B18="","",VLOOKUP($B18,'Day-2'!$T$5:$Y$40,K$2,FALSE))</f>
        <v>#N/A</v>
      </c>
      <c r="L18" s="128" t="e">
        <f>IF($B18="","",IF($K18=0,0,VLOOKUP($K18,'FLIGHT-D'!$C$6:$G$41,L$2,FALSE)+$C18))</f>
        <v>#N/A</v>
      </c>
      <c r="O18" s="103"/>
    </row>
    <row r="19" spans="1:15" ht="12.75">
      <c r="A19" s="110" t="e">
        <f t="shared" si="1"/>
        <v>#N/A</v>
      </c>
      <c r="B19" s="127" t="e">
        <f>IF('Day-1'!C20=0,"",'Day-1'!C20)</f>
        <v>#N/A</v>
      </c>
      <c r="C19" s="128" t="e">
        <f>IF(B19="","",VLOOKUP($B19,'Day-2'!$T$5:$Y$40,C$2,FALSE))</f>
        <v>#N/A</v>
      </c>
      <c r="D19" s="131"/>
      <c r="E19" s="128" t="e">
        <f>IF(B19="","",VLOOKUP($B19,'Day-2'!$T$5:$Y$40,E$2,FALSE))</f>
        <v>#N/A</v>
      </c>
      <c r="F19" s="128" t="e">
        <f>IF($B19="","",IF($E19=0,0,VLOOKUP($E19,'FLIGHT-A'!$C$6:$G$41,F$2,FALSE)+C19))</f>
        <v>#N/A</v>
      </c>
      <c r="G19" s="128" t="e">
        <f>IF($B19="","",VLOOKUP($B19,'Day-2'!$T$5:$Y$40,G$2,FALSE))</f>
        <v>#N/A</v>
      </c>
      <c r="H19" s="128" t="e">
        <f>IF($B19="","",IF($G19=0,0,VLOOKUP($G19,'FLIGHT-B'!$C$6:$G$41,H$2,FALSE)+$C19))</f>
        <v>#N/A</v>
      </c>
      <c r="I19" s="128" t="e">
        <f>IF($B19="","",VLOOKUP($B19,'Day-2'!$T$5:$Y$40,I$2,FALSE))</f>
        <v>#N/A</v>
      </c>
      <c r="J19" s="128" t="e">
        <f>IF($B19="","",IF($I19=0,0,VLOOKUP($I19,'FLIGHT-C'!$C$6:$G$41,J$2,FALSE)+$C19))</f>
        <v>#N/A</v>
      </c>
      <c r="K19" s="128" t="e">
        <f>IF($B19="","",VLOOKUP($B19,'Day-2'!$T$5:$Y$40,K$2,FALSE))</f>
        <v>#N/A</v>
      </c>
      <c r="L19" s="128" t="e">
        <f>IF($B19="","",IF($K19=0,0,VLOOKUP($K19,'FLIGHT-D'!$C$6:$G$41,L$2,FALSE)+$C19))</f>
        <v>#N/A</v>
      </c>
      <c r="O19" s="103"/>
    </row>
    <row r="20" spans="1:15" ht="12.75">
      <c r="A20" s="110" t="e">
        <f t="shared" si="1"/>
        <v>#N/A</v>
      </c>
      <c r="B20" s="127" t="e">
        <f>IF('Day-1'!C21=0,"",'Day-1'!C21)</f>
        <v>#N/A</v>
      </c>
      <c r="C20" s="128" t="e">
        <f>IF(B20="","",VLOOKUP($B20,'Day-2'!$T$5:$Y$40,C$2,FALSE))</f>
        <v>#N/A</v>
      </c>
      <c r="D20" s="131"/>
      <c r="E20" s="128" t="e">
        <f>IF(B20="","",VLOOKUP($B20,'Day-2'!$T$5:$Y$40,E$2,FALSE))</f>
        <v>#N/A</v>
      </c>
      <c r="F20" s="128" t="e">
        <f>IF($B20="","",IF($E20=0,0,VLOOKUP($E20,'FLIGHT-A'!$C$6:$G$41,F$2,FALSE)+C20))</f>
        <v>#N/A</v>
      </c>
      <c r="G20" s="128" t="e">
        <f>IF($B20="","",VLOOKUP($B20,'Day-2'!$T$5:$Y$40,G$2,FALSE))</f>
        <v>#N/A</v>
      </c>
      <c r="H20" s="128" t="e">
        <f>IF($B20="","",IF($G20=0,0,VLOOKUP($G20,'FLIGHT-B'!$C$6:$G$41,H$2,FALSE)+$C20))</f>
        <v>#N/A</v>
      </c>
      <c r="I20" s="128" t="e">
        <f>IF($B20="","",VLOOKUP($B20,'Day-2'!$T$5:$Y$40,I$2,FALSE))</f>
        <v>#N/A</v>
      </c>
      <c r="J20" s="128" t="e">
        <f>IF($B20="","",IF($I20=0,0,VLOOKUP($I20,'FLIGHT-C'!$C$6:$G$41,J$2,FALSE)+$C20))</f>
        <v>#N/A</v>
      </c>
      <c r="K20" s="128" t="e">
        <f>IF($B20="","",VLOOKUP($B20,'Day-2'!$T$5:$Y$40,K$2,FALSE))</f>
        <v>#N/A</v>
      </c>
      <c r="L20" s="128" t="e">
        <f>IF($B20="","",IF($K20=0,0,VLOOKUP($K20,'FLIGHT-D'!$C$6:$G$41,L$2,FALSE)+$C20))</f>
        <v>#N/A</v>
      </c>
      <c r="O20" s="103"/>
    </row>
    <row r="21" spans="1:15" ht="12.75">
      <c r="A21" s="110" t="e">
        <f t="shared" si="1"/>
        <v>#N/A</v>
      </c>
      <c r="B21" s="127" t="e">
        <f>IF('Day-1'!C22=0,"",'Day-1'!C22)</f>
        <v>#N/A</v>
      </c>
      <c r="C21" s="128" t="e">
        <f>IF(B21="","",VLOOKUP($B21,'Day-2'!$T$5:$Y$40,C$2,FALSE))</f>
        <v>#N/A</v>
      </c>
      <c r="D21" s="131"/>
      <c r="E21" s="128" t="e">
        <f>IF(B21="","",VLOOKUP($B21,'Day-2'!$T$5:$Y$40,E$2,FALSE))</f>
        <v>#N/A</v>
      </c>
      <c r="F21" s="128" t="e">
        <f>IF($B21="","",IF($E21=0,0,VLOOKUP($E21,'FLIGHT-A'!$C$6:$G$41,F$2,FALSE)+C21))</f>
        <v>#N/A</v>
      </c>
      <c r="G21" s="128" t="e">
        <f>IF($B21="","",VLOOKUP($B21,'Day-2'!$T$5:$Y$40,G$2,FALSE))</f>
        <v>#N/A</v>
      </c>
      <c r="H21" s="128" t="e">
        <f>IF($B21="","",IF($G21=0,0,VLOOKUP($G21,'FLIGHT-B'!$C$6:$G$41,H$2,FALSE)+$C21))</f>
        <v>#N/A</v>
      </c>
      <c r="I21" s="128" t="e">
        <f>IF($B21="","",VLOOKUP($B21,'Day-2'!$T$5:$Y$40,I$2,FALSE))</f>
        <v>#N/A</v>
      </c>
      <c r="J21" s="128" t="e">
        <f>IF($B21="","",IF($I21=0,0,VLOOKUP($I21,'FLIGHT-C'!$C$6:$G$41,J$2,FALSE)+$C21))</f>
        <v>#N/A</v>
      </c>
      <c r="K21" s="128" t="e">
        <f>IF($B21="","",VLOOKUP($B21,'Day-2'!$T$5:$Y$40,K$2,FALSE))</f>
        <v>#N/A</v>
      </c>
      <c r="L21" s="128" t="e">
        <f>IF($B21="","",IF($K21=0,0,VLOOKUP($K21,'FLIGHT-D'!$C$6:$G$41,L$2,FALSE)+$C21))</f>
        <v>#N/A</v>
      </c>
      <c r="O21" s="103"/>
    </row>
    <row r="22" spans="1:15" ht="12.75">
      <c r="A22" s="110" t="e">
        <f t="shared" si="1"/>
        <v>#N/A</v>
      </c>
      <c r="B22" s="127" t="e">
        <f>IF('Day-1'!C23=0,"",'Day-1'!C23)</f>
        <v>#N/A</v>
      </c>
      <c r="C22" s="128" t="e">
        <f>IF(B22="","",VLOOKUP($B22,'Day-2'!$T$5:$Y$40,C$2,FALSE))</f>
        <v>#N/A</v>
      </c>
      <c r="D22" s="131"/>
      <c r="E22" s="128" t="e">
        <f>IF(B22="","",VLOOKUP($B22,'Day-2'!$T$5:$Y$40,E$2,FALSE))</f>
        <v>#N/A</v>
      </c>
      <c r="F22" s="128" t="e">
        <f>IF($B22="","",IF($E22=0,0,VLOOKUP($E22,'FLIGHT-A'!$C$6:$G$41,F$2,FALSE)+C22))</f>
        <v>#N/A</v>
      </c>
      <c r="G22" s="128" t="e">
        <f>IF($B22="","",VLOOKUP($B22,'Day-2'!$T$5:$Y$40,G$2,FALSE))</f>
        <v>#N/A</v>
      </c>
      <c r="H22" s="128" t="e">
        <f>IF($B22="","",IF($G22=0,0,VLOOKUP($G22,'FLIGHT-B'!$C$6:$G$41,H$2,FALSE)+$C22))</f>
        <v>#N/A</v>
      </c>
      <c r="I22" s="128" t="e">
        <f>IF($B22="","",VLOOKUP($B22,'Day-2'!$T$5:$Y$40,I$2,FALSE))</f>
        <v>#N/A</v>
      </c>
      <c r="J22" s="128" t="e">
        <f>IF($B22="","",IF($I22=0,0,VLOOKUP($I22,'FLIGHT-C'!$C$6:$G$41,J$2,FALSE)+$C22))</f>
        <v>#N/A</v>
      </c>
      <c r="K22" s="128" t="e">
        <f>IF($B22="","",VLOOKUP($B22,'Day-2'!$T$5:$Y$40,K$2,FALSE))</f>
        <v>#N/A</v>
      </c>
      <c r="L22" s="128" t="e">
        <f>IF($B22="","",IF($K22=0,0,VLOOKUP($K22,'FLIGHT-D'!$C$6:$G$41,L$2,FALSE)+$C22))</f>
        <v>#N/A</v>
      </c>
      <c r="O22" s="103"/>
    </row>
    <row r="23" spans="1:15" ht="12.75">
      <c r="A23" s="110" t="e">
        <f t="shared" si="1"/>
        <v>#N/A</v>
      </c>
      <c r="B23" s="127" t="e">
        <f>IF('Day-1'!C24=0,"",'Day-1'!C24)</f>
        <v>#N/A</v>
      </c>
      <c r="C23" s="128" t="e">
        <f>IF(B23="","",VLOOKUP($B23,'Day-2'!$T$5:$Y$40,C$2,FALSE))</f>
        <v>#N/A</v>
      </c>
      <c r="D23" s="131"/>
      <c r="E23" s="128" t="e">
        <f>IF(B23="","",VLOOKUP($B23,'Day-2'!$T$5:$Y$40,E$2,FALSE))</f>
        <v>#N/A</v>
      </c>
      <c r="F23" s="128" t="e">
        <f>IF($B23="","",IF($E23=0,0,VLOOKUP($E23,'FLIGHT-A'!$C$6:$G$41,F$2,FALSE)+C23))</f>
        <v>#N/A</v>
      </c>
      <c r="G23" s="128" t="e">
        <f>IF($B23="","",VLOOKUP($B23,'Day-2'!$T$5:$Y$40,G$2,FALSE))</f>
        <v>#N/A</v>
      </c>
      <c r="H23" s="128" t="e">
        <f>IF($B23="","",IF($G23=0,0,VLOOKUP($G23,'FLIGHT-B'!$C$6:$G$41,H$2,FALSE)+$C23))</f>
        <v>#N/A</v>
      </c>
      <c r="I23" s="128" t="e">
        <f>IF($B23="","",VLOOKUP($B23,'Day-2'!$T$5:$Y$40,I$2,FALSE))</f>
        <v>#N/A</v>
      </c>
      <c r="J23" s="128" t="e">
        <f>IF($B23="","",IF($I23=0,0,VLOOKUP($I23,'FLIGHT-C'!$C$6:$G$41,J$2,FALSE)+$C23))</f>
        <v>#N/A</v>
      </c>
      <c r="K23" s="128" t="e">
        <f>IF($B23="","",VLOOKUP($B23,'Day-2'!$T$5:$Y$40,K$2,FALSE))</f>
        <v>#N/A</v>
      </c>
      <c r="L23" s="128" t="e">
        <f>IF($B23="","",IF($K23=0,0,VLOOKUP($K23,'FLIGHT-D'!$C$6:$G$41,L$2,FALSE)+$C23))</f>
        <v>#N/A</v>
      </c>
      <c r="O23" s="103"/>
    </row>
    <row r="24" spans="1:12" ht="12.75">
      <c r="A24" s="110" t="e">
        <f t="shared" si="1"/>
        <v>#N/A</v>
      </c>
      <c r="B24" s="127" t="e">
        <f>IF('Day-1'!C25=0,"",'Day-1'!C25)</f>
        <v>#N/A</v>
      </c>
      <c r="C24" s="128" t="e">
        <f>IF(B24="","",VLOOKUP($B24,'Day-2'!$T$5:$Y$40,C$2,FALSE))</f>
        <v>#N/A</v>
      </c>
      <c r="D24" s="131"/>
      <c r="E24" s="128" t="e">
        <f>IF(B24="","",VLOOKUP($B24,'Day-2'!$T$5:$Y$40,E$2,FALSE))</f>
        <v>#N/A</v>
      </c>
      <c r="F24" s="128" t="e">
        <f>IF($B24="","",IF($E24=0,0,VLOOKUP($E24,'FLIGHT-A'!$C$6:$G$41,F$2,FALSE)+C24))</f>
        <v>#N/A</v>
      </c>
      <c r="G24" s="128" t="e">
        <f>IF($B24="","",VLOOKUP($B24,'Day-2'!$T$5:$Y$40,G$2,FALSE))</f>
        <v>#N/A</v>
      </c>
      <c r="H24" s="128" t="e">
        <f>IF($B24="","",IF($G24=0,0,VLOOKUP($G24,'FLIGHT-B'!$C$6:$G$41,H$2,FALSE)+$C24))</f>
        <v>#N/A</v>
      </c>
      <c r="I24" s="128" t="e">
        <f>IF($B24="","",VLOOKUP($B24,'Day-2'!$T$5:$Y$40,I$2,FALSE))</f>
        <v>#N/A</v>
      </c>
      <c r="J24" s="128" t="e">
        <f>IF($B24="","",IF($I24=0,0,VLOOKUP($I24,'FLIGHT-C'!$C$6:$G$41,J$2,FALSE)+$C24))</f>
        <v>#N/A</v>
      </c>
      <c r="K24" s="128" t="e">
        <f>IF($B24="","",VLOOKUP($B24,'Day-2'!$T$5:$Y$40,K$2,FALSE))</f>
        <v>#N/A</v>
      </c>
      <c r="L24" s="128" t="e">
        <f>IF($B24="","",IF($K24=0,0,VLOOKUP($K24,'FLIGHT-D'!$C$6:$G$41,L$2,FALSE)+$C24))</f>
        <v>#N/A</v>
      </c>
    </row>
    <row r="25" spans="1:12" ht="12.75">
      <c r="A25" s="110" t="e">
        <f t="shared" si="1"/>
        <v>#N/A</v>
      </c>
      <c r="B25" s="127" t="e">
        <f>IF('Day-1'!C26=0,"",'Day-1'!C26)</f>
        <v>#N/A</v>
      </c>
      <c r="C25" s="128" t="e">
        <f>IF(B25="","",VLOOKUP($B25,'Day-2'!$T$5:$Y$40,C$2,FALSE))</f>
        <v>#N/A</v>
      </c>
      <c r="D25" s="131"/>
      <c r="E25" s="128" t="e">
        <f>IF(B25="","",VLOOKUP($B25,'Day-2'!$T$5:$Y$40,E$2,FALSE))</f>
        <v>#N/A</v>
      </c>
      <c r="F25" s="128" t="e">
        <f>IF($B25="","",IF($E25=0,0,VLOOKUP($E25,'FLIGHT-A'!$C$6:$G$41,F$2,FALSE)+C25))</f>
        <v>#N/A</v>
      </c>
      <c r="G25" s="128" t="e">
        <f>IF($B25="","",VLOOKUP($B25,'Day-2'!$T$5:$Y$40,G$2,FALSE))</f>
        <v>#N/A</v>
      </c>
      <c r="H25" s="128" t="e">
        <f>IF($B25="","",IF($G25=0,0,VLOOKUP($G25,'FLIGHT-B'!$C$6:$G$41,H$2,FALSE)+$C25))</f>
        <v>#N/A</v>
      </c>
      <c r="I25" s="128" t="e">
        <f>IF($B25="","",VLOOKUP($B25,'Day-2'!$T$5:$Y$40,I$2,FALSE))</f>
        <v>#N/A</v>
      </c>
      <c r="J25" s="128" t="e">
        <f>IF($B25="","",IF($I25=0,0,VLOOKUP($I25,'FLIGHT-C'!$C$6:$G$41,J$2,FALSE)+$C25))</f>
        <v>#N/A</v>
      </c>
      <c r="K25" s="128" t="e">
        <f>IF($B25="","",VLOOKUP($B25,'Day-2'!$T$5:$Y$40,K$2,FALSE))</f>
        <v>#N/A</v>
      </c>
      <c r="L25" s="128" t="e">
        <f>IF($B25="","",IF($K25=0,0,VLOOKUP($K25,'FLIGHT-D'!$C$6:$G$41,L$2,FALSE)+$C25))</f>
        <v>#N/A</v>
      </c>
    </row>
    <row r="26" spans="1:12" ht="32.25" customHeight="1" hidden="1">
      <c r="A26" s="110" t="e">
        <f t="shared" si="1"/>
        <v>#N/A</v>
      </c>
      <c r="B26" s="127" t="e">
        <f>IF('Day-1'!C27=0,"",'Day-1'!C27)</f>
        <v>#N/A</v>
      </c>
      <c r="C26" s="128" t="e">
        <f>IF(B26="","",VLOOKUP($B26,'Day-2'!$T$5:$Y$40,C$2,FALSE))</f>
        <v>#N/A</v>
      </c>
      <c r="D26" s="131"/>
      <c r="E26" s="128" t="e">
        <f>IF(B26="","",VLOOKUP($B26,'Day-2'!$T$5:$Y$40,E$2,FALSE))</f>
        <v>#N/A</v>
      </c>
      <c r="F26" s="128" t="e">
        <f>IF($B26="","",IF($E26=0,0,VLOOKUP($E26,'FLIGHT-A'!$C$6:$G$41,F$2,FALSE)+C26))</f>
        <v>#N/A</v>
      </c>
      <c r="G26" s="128" t="e">
        <f>IF($B26="","",VLOOKUP($B26,'Day-2'!$T$5:$Y$40,G$2,FALSE))</f>
        <v>#N/A</v>
      </c>
      <c r="H26" s="128" t="e">
        <f>IF($B26="","",IF($G26=0,0,VLOOKUP($G26,'FLIGHT-B'!$C$6:$G$41,H$2,FALSE)+$C26))</f>
        <v>#N/A</v>
      </c>
      <c r="I26" s="128" t="e">
        <f>IF($B26="","",VLOOKUP($B26,'Day-2'!$T$5:$Y$40,I$2,FALSE))</f>
        <v>#N/A</v>
      </c>
      <c r="J26" s="128" t="e">
        <f>IF($B26="","",IF($I26=0,0,VLOOKUP($I26,'FLIGHT-C'!$C$6:$G$41,J$2,FALSE)+$C26))</f>
        <v>#N/A</v>
      </c>
      <c r="K26" s="128" t="e">
        <f>IF($B26="","",VLOOKUP($B26,'Day-2'!$T$5:$Y$40,K$2,FALSE))</f>
        <v>#N/A</v>
      </c>
      <c r="L26" s="128" t="e">
        <f>IF($B26="","",IF($K26=0,0,VLOOKUP($K26,'FLIGHT-D'!$C$6:$G$41,L$2,FALSE)+$C26))</f>
        <v>#N/A</v>
      </c>
    </row>
    <row r="27" spans="1:12" ht="12.75">
      <c r="A27" s="110" t="e">
        <f t="shared" si="1"/>
        <v>#N/A</v>
      </c>
      <c r="B27" s="127" t="e">
        <f>IF('Day-1'!C28=0,"",'Day-1'!C28)</f>
        <v>#N/A</v>
      </c>
      <c r="C27" s="128" t="e">
        <f>IF(B27="","",VLOOKUP($B27,'Day-2'!$T$5:$Y$40,C$2,FALSE))</f>
        <v>#N/A</v>
      </c>
      <c r="D27" s="131"/>
      <c r="E27" s="128" t="e">
        <f>IF(B27="","",VLOOKUP($B27,'Day-2'!$T$5:$Y$40,E$2,FALSE))</f>
        <v>#N/A</v>
      </c>
      <c r="F27" s="128" t="e">
        <f>IF($B27="","",IF($E27=0,0,VLOOKUP($E27,'FLIGHT-A'!$C$6:$G$41,F$2,FALSE)+C27))</f>
        <v>#N/A</v>
      </c>
      <c r="G27" s="128" t="e">
        <f>IF($B27="","",VLOOKUP($B27,'Day-2'!$T$5:$Y$40,G$2,FALSE))</f>
        <v>#N/A</v>
      </c>
      <c r="H27" s="128" t="e">
        <f>IF($B27="","",IF($G27=0,0,VLOOKUP($G27,'FLIGHT-B'!$C$6:$G$41,H$2,FALSE)+$C27))</f>
        <v>#N/A</v>
      </c>
      <c r="I27" s="128" t="e">
        <f>IF($B27="","",VLOOKUP($B27,'Day-2'!$T$5:$Y$40,I$2,FALSE))</f>
        <v>#N/A</v>
      </c>
      <c r="J27" s="128" t="e">
        <f>IF($B27="","",IF($I27=0,0,VLOOKUP($I27,'FLIGHT-C'!$C$6:$G$41,J$2,FALSE)+$C27))</f>
        <v>#N/A</v>
      </c>
      <c r="K27" s="128" t="e">
        <f>IF($B27="","",VLOOKUP($B27,'Day-2'!$T$5:$Y$40,K$2,FALSE))</f>
        <v>#N/A</v>
      </c>
      <c r="L27" s="128" t="e">
        <f>IF($B27="","",IF($K27=0,0,VLOOKUP($K27,'FLIGHT-D'!$C$6:$G$41,L$2,FALSE)+$C27))</f>
        <v>#N/A</v>
      </c>
    </row>
    <row r="28" spans="1:12" ht="12.75" customHeight="1">
      <c r="A28" s="110" t="e">
        <f t="shared" si="1"/>
        <v>#N/A</v>
      </c>
      <c r="B28" s="127" t="e">
        <f>IF('Day-1'!C29=0,"",'Day-1'!C29)</f>
        <v>#N/A</v>
      </c>
      <c r="C28" s="128" t="e">
        <f>IF(B28="","",VLOOKUP($B28,'Day-2'!$T$5:$Y$40,C$2,FALSE))</f>
        <v>#N/A</v>
      </c>
      <c r="D28" s="131"/>
      <c r="E28" s="128" t="e">
        <f>IF(B28="","",VLOOKUP($B28,'Day-2'!$T$5:$Y$40,E$2,FALSE))</f>
        <v>#N/A</v>
      </c>
      <c r="F28" s="128" t="e">
        <f>IF($B28="","",IF($E28=0,0,VLOOKUP($E28,'FLIGHT-A'!$C$6:$G$41,F$2,FALSE)+C28))</f>
        <v>#N/A</v>
      </c>
      <c r="G28" s="128" t="e">
        <f>IF($B28="","",VLOOKUP($B28,'Day-2'!$T$5:$Y$40,G$2,FALSE))</f>
        <v>#N/A</v>
      </c>
      <c r="H28" s="128" t="e">
        <f>IF($B28="","",IF($G28=0,0,VLOOKUP($G28,'FLIGHT-B'!$C$6:$G$41,H$2,FALSE)+$C28))</f>
        <v>#N/A</v>
      </c>
      <c r="I28" s="128" t="e">
        <f>IF($B28="","",VLOOKUP($B28,'Day-2'!$T$5:$Y$40,I$2,FALSE))</f>
        <v>#N/A</v>
      </c>
      <c r="J28" s="128" t="e">
        <f>IF($B28="","",IF($I28=0,0,VLOOKUP($I28,'FLIGHT-C'!$C$6:$G$41,J$2,FALSE)+$C28))</f>
        <v>#N/A</v>
      </c>
      <c r="K28" s="128" t="e">
        <f>IF($B28="","",VLOOKUP($B28,'Day-2'!$T$5:$Y$40,K$2,FALSE))</f>
        <v>#N/A</v>
      </c>
      <c r="L28" s="128" t="e">
        <f>IF($B28="","",IF($K28=0,0,VLOOKUP($K28,'FLIGHT-D'!$C$6:$G$41,L$2,FALSE)+$C28))</f>
        <v>#N/A</v>
      </c>
    </row>
    <row r="29" spans="1:12" ht="12.75">
      <c r="A29" s="110" t="e">
        <f t="shared" si="1"/>
        <v>#N/A</v>
      </c>
      <c r="B29" s="127" t="e">
        <f>IF('Day-1'!C30=0,"",'Day-1'!C30)</f>
        <v>#N/A</v>
      </c>
      <c r="C29" s="128" t="e">
        <f>IF(B29="","",VLOOKUP($B29,'Day-2'!$T$5:$Y$40,C$2,FALSE))</f>
        <v>#N/A</v>
      </c>
      <c r="D29" s="131"/>
      <c r="E29" s="128" t="e">
        <f>IF(B29="","",VLOOKUP($B29,'Day-2'!$T$5:$Y$40,E$2,FALSE))</f>
        <v>#N/A</v>
      </c>
      <c r="F29" s="128" t="e">
        <f>IF($B29="","",IF($E29=0,0,VLOOKUP($E29,'FLIGHT-A'!$C$6:$G$41,F$2,FALSE)+C29))</f>
        <v>#N/A</v>
      </c>
      <c r="G29" s="128" t="e">
        <f>IF($B29="","",VLOOKUP($B29,'Day-2'!$T$5:$Y$40,G$2,FALSE))</f>
        <v>#N/A</v>
      </c>
      <c r="H29" s="128" t="e">
        <f>IF($B29="","",IF($G29=0,0,VLOOKUP($G29,'FLIGHT-B'!$C$6:$G$41,H$2,FALSE)+$C29))</f>
        <v>#N/A</v>
      </c>
      <c r="I29" s="128" t="e">
        <f>IF($B29="","",VLOOKUP($B29,'Day-2'!$T$5:$Y$40,I$2,FALSE))</f>
        <v>#N/A</v>
      </c>
      <c r="J29" s="128" t="e">
        <f>IF($B29="","",IF($I29=0,0,VLOOKUP($I29,'FLIGHT-C'!$C$6:$G$41,J$2,FALSE)+$C29))</f>
        <v>#N/A</v>
      </c>
      <c r="K29" s="128" t="e">
        <f>IF($B29="","",VLOOKUP($B29,'Day-2'!$T$5:$Y$40,K$2,FALSE))</f>
        <v>#N/A</v>
      </c>
      <c r="L29" s="128" t="e">
        <f>IF($B29="","",IF($K29=0,0,VLOOKUP($K29,'FLIGHT-D'!$C$6:$G$41,L$2,FALSE)+$C29))</f>
        <v>#N/A</v>
      </c>
    </row>
    <row r="30" spans="1:12" ht="12.75">
      <c r="A30" s="110" t="e">
        <f t="shared" si="1"/>
        <v>#N/A</v>
      </c>
      <c r="B30" s="127" t="e">
        <f>IF('Day-1'!C31=0,"",'Day-1'!C31)</f>
        <v>#N/A</v>
      </c>
      <c r="C30" s="128" t="e">
        <f>IF(B30="","",VLOOKUP($B30,'Day-2'!$T$5:$Y$40,C$2,FALSE))</f>
        <v>#N/A</v>
      </c>
      <c r="D30" s="131"/>
      <c r="E30" s="128" t="e">
        <f>IF(B30="","",VLOOKUP($B30,'Day-2'!$T$5:$Y$40,E$2,FALSE))</f>
        <v>#N/A</v>
      </c>
      <c r="F30" s="128" t="e">
        <f>IF($B30="","",IF($E30=0,0,VLOOKUP($E30,'FLIGHT-A'!$C$6:$G$41,F$2,FALSE)+C30))</f>
        <v>#N/A</v>
      </c>
      <c r="G30" s="128" t="e">
        <f>IF($B30="","",VLOOKUP($B30,'Day-2'!$T$5:$Y$40,G$2,FALSE))</f>
        <v>#N/A</v>
      </c>
      <c r="H30" s="128" t="e">
        <f>IF($B30="","",IF($G30=0,0,VLOOKUP($G30,'FLIGHT-B'!$C$6:$G$41,H$2,FALSE)+$C30))</f>
        <v>#N/A</v>
      </c>
      <c r="I30" s="128" t="e">
        <f>IF($B30="","",VLOOKUP($B30,'Day-2'!$T$5:$Y$40,I$2,FALSE))</f>
        <v>#N/A</v>
      </c>
      <c r="J30" s="128" t="e">
        <f>IF($B30="","",IF($I30=0,0,VLOOKUP($I30,'FLIGHT-C'!$C$6:$G$41,J$2,FALSE)+$C30))</f>
        <v>#N/A</v>
      </c>
      <c r="K30" s="128" t="e">
        <f>IF($B30="","",VLOOKUP($B30,'Day-2'!$T$5:$Y$40,K$2,FALSE))</f>
        <v>#N/A</v>
      </c>
      <c r="L30" s="128" t="e">
        <f>IF($B30="","",IF($K30=0,0,VLOOKUP($K30,'FLIGHT-D'!$C$6:$G$41,L$2,FALSE)+$C30))</f>
        <v>#N/A</v>
      </c>
    </row>
    <row r="31" spans="1:12" ht="12.75">
      <c r="A31" s="110" t="e">
        <f t="shared" si="1"/>
        <v>#N/A</v>
      </c>
      <c r="B31" s="127" t="e">
        <f>IF('Day-1'!C32=0,"",'Day-1'!C32)</f>
        <v>#N/A</v>
      </c>
      <c r="C31" s="128" t="e">
        <f>IF(B31="","",VLOOKUP($B31,'Day-2'!$T$5:$Y$40,C$2,FALSE))</f>
        <v>#N/A</v>
      </c>
      <c r="D31" s="131"/>
      <c r="E31" s="128" t="e">
        <f>IF(B31="","",VLOOKUP($B31,'Day-2'!$T$5:$Y$40,E$2,FALSE))</f>
        <v>#N/A</v>
      </c>
      <c r="F31" s="128" t="e">
        <f>IF($B31="","",IF($E31=0,0,VLOOKUP($E31,'FLIGHT-A'!$C$6:$G$41,F$2,FALSE)+C31))</f>
        <v>#N/A</v>
      </c>
      <c r="G31" s="128" t="e">
        <f>IF($B31="","",VLOOKUP($B31,'Day-2'!$T$5:$Y$40,G$2,FALSE))</f>
        <v>#N/A</v>
      </c>
      <c r="H31" s="128" t="e">
        <f>IF($B31="","",IF($G31=0,0,VLOOKUP($G31,'FLIGHT-B'!$C$6:$G$41,H$2,FALSE)+$C31))</f>
        <v>#N/A</v>
      </c>
      <c r="I31" s="128" t="e">
        <f>IF($B31="","",VLOOKUP($B31,'Day-2'!$T$5:$Y$40,I$2,FALSE))</f>
        <v>#N/A</v>
      </c>
      <c r="J31" s="128" t="e">
        <f>IF($B31="","",IF($I31=0,0,VLOOKUP($I31,'FLIGHT-C'!$C$6:$G$41,J$2,FALSE)+$C31))</f>
        <v>#N/A</v>
      </c>
      <c r="K31" s="128" t="e">
        <f>IF($B31="","",VLOOKUP($B31,'Day-2'!$T$5:$Y$40,K$2,FALSE))</f>
        <v>#N/A</v>
      </c>
      <c r="L31" s="128" t="e">
        <f>IF($B31="","",IF($K31=0,0,VLOOKUP($K31,'FLIGHT-D'!$C$6:$G$41,L$2,FALSE)+$C31))</f>
        <v>#N/A</v>
      </c>
    </row>
    <row r="32" spans="1:12" ht="12.75">
      <c r="A32" s="110" t="e">
        <f t="shared" si="1"/>
        <v>#N/A</v>
      </c>
      <c r="B32" s="127" t="e">
        <f>IF('Day-1'!C33=0,"",'Day-1'!C33)</f>
        <v>#N/A</v>
      </c>
      <c r="C32" s="128" t="e">
        <f>IF(B32="","",VLOOKUP($B32,'Day-2'!$T$5:$Y$40,C$2,FALSE))</f>
        <v>#N/A</v>
      </c>
      <c r="D32" s="131"/>
      <c r="E32" s="128" t="e">
        <f>IF(B32="","",VLOOKUP($B32,'Day-2'!$T$5:$Y$40,E$2,FALSE))</f>
        <v>#N/A</v>
      </c>
      <c r="F32" s="128" t="e">
        <f>IF($B32="","",IF($E32=0,0,VLOOKUP($E32,'FLIGHT-A'!$C$6:$G$41,F$2,FALSE)+C32))</f>
        <v>#N/A</v>
      </c>
      <c r="G32" s="128" t="e">
        <f>IF($B32="","",VLOOKUP($B32,'Day-2'!$T$5:$Y$40,G$2,FALSE))</f>
        <v>#N/A</v>
      </c>
      <c r="H32" s="128" t="e">
        <f>IF($B32="","",IF($G32=0,0,VLOOKUP($G32,'FLIGHT-B'!$C$6:$G$41,H$2,FALSE)+$C32))</f>
        <v>#N/A</v>
      </c>
      <c r="I32" s="128" t="e">
        <f>IF($B32="","",VLOOKUP($B32,'Day-2'!$T$5:$Y$40,I$2,FALSE))</f>
        <v>#N/A</v>
      </c>
      <c r="J32" s="128" t="e">
        <f>IF($B32="","",IF($I32=0,0,VLOOKUP($I32,'FLIGHT-C'!$C$6:$G$41,J$2,FALSE)+$C32))</f>
        <v>#N/A</v>
      </c>
      <c r="K32" s="128" t="e">
        <f>IF($B32="","",VLOOKUP($B32,'Day-2'!$T$5:$Y$40,K$2,FALSE))</f>
        <v>#N/A</v>
      </c>
      <c r="L32" s="128" t="e">
        <f>IF($B32="","",IF($K32=0,0,VLOOKUP($K32,'FLIGHT-D'!$C$6:$G$41,L$2,FALSE)+$C32))</f>
        <v>#N/A</v>
      </c>
    </row>
    <row r="33" spans="1:12" ht="12.75">
      <c r="A33" s="110" t="e">
        <f t="shared" si="1"/>
        <v>#N/A</v>
      </c>
      <c r="B33" s="127" t="e">
        <f>IF('Day-1'!C34=0,"",'Day-1'!C34)</f>
        <v>#N/A</v>
      </c>
      <c r="C33" s="128" t="e">
        <f>IF(B33="","",VLOOKUP($B33,'Day-2'!$T$5:$Y$40,C$2,FALSE))</f>
        <v>#N/A</v>
      </c>
      <c r="D33" s="131"/>
      <c r="E33" s="128" t="e">
        <f>IF(B33="","",VLOOKUP($B33,'Day-2'!$T$5:$Y$40,E$2,FALSE))</f>
        <v>#N/A</v>
      </c>
      <c r="F33" s="128" t="e">
        <f>IF($B33="","",IF($E33=0,0,VLOOKUP($E33,'FLIGHT-A'!$C$6:$G$41,F$2,FALSE)+C33))</f>
        <v>#N/A</v>
      </c>
      <c r="G33" s="128" t="e">
        <f>IF($B33="","",VLOOKUP($B33,'Day-2'!$T$5:$Y$40,G$2,FALSE))</f>
        <v>#N/A</v>
      </c>
      <c r="H33" s="128" t="e">
        <f>IF($B33="","",IF($G33=0,0,VLOOKUP($G33,'FLIGHT-B'!$C$6:$G$41,H$2,FALSE)+$C33))</f>
        <v>#N/A</v>
      </c>
      <c r="I33" s="128" t="e">
        <f>IF($B33="","",VLOOKUP($B33,'Day-2'!$T$5:$Y$40,I$2,FALSE))</f>
        <v>#N/A</v>
      </c>
      <c r="J33" s="128" t="e">
        <f>IF($B33="","",IF($I33=0,0,VLOOKUP($I33,'FLIGHT-C'!$C$6:$G$41,J$2,FALSE)+$C33))</f>
        <v>#N/A</v>
      </c>
      <c r="K33" s="128" t="e">
        <f>IF($B33="","",VLOOKUP($B33,'Day-2'!$T$5:$Y$40,K$2,FALSE))</f>
        <v>#N/A</v>
      </c>
      <c r="L33" s="128" t="e">
        <f>IF($B33="","",IF($K33=0,0,VLOOKUP($K33,'FLIGHT-D'!$C$6:$G$41,L$2,FALSE)+$C33))</f>
        <v>#N/A</v>
      </c>
    </row>
    <row r="34" spans="1:12" ht="12.75">
      <c r="A34" s="110" t="e">
        <f t="shared" si="1"/>
        <v>#N/A</v>
      </c>
      <c r="B34" s="127" t="e">
        <f>IF('Day-1'!C35=0,"",'Day-1'!C35)</f>
        <v>#N/A</v>
      </c>
      <c r="C34" s="128" t="e">
        <f>IF(B34="","",VLOOKUP($B34,'Day-2'!$T$5:$Y$40,C$2,FALSE))</f>
        <v>#N/A</v>
      </c>
      <c r="D34" s="131"/>
      <c r="E34" s="128" t="e">
        <f>IF(B34="","",VLOOKUP($B34,'Day-2'!$T$5:$Y$40,E$2,FALSE))</f>
        <v>#N/A</v>
      </c>
      <c r="F34" s="128" t="e">
        <f>IF($B34="","",IF($E34=0,0,VLOOKUP($E34,'FLIGHT-A'!$C$6:$G$41,F$2,FALSE)+C34))</f>
        <v>#N/A</v>
      </c>
      <c r="G34" s="128" t="e">
        <f>IF($B34="","",VLOOKUP($B34,'Day-2'!$T$5:$Y$40,G$2,FALSE))</f>
        <v>#N/A</v>
      </c>
      <c r="H34" s="128" t="e">
        <f>IF($B34="","",IF($G34=0,0,VLOOKUP($G34,'FLIGHT-B'!$C$6:$G$41,H$2,FALSE)+$C34))</f>
        <v>#N/A</v>
      </c>
      <c r="I34" s="128" t="e">
        <f>IF($B34="","",VLOOKUP($B34,'Day-2'!$T$5:$Y$40,I$2,FALSE))</f>
        <v>#N/A</v>
      </c>
      <c r="J34" s="128" t="e">
        <f>IF($B34="","",IF($I34=0,0,VLOOKUP($I34,'FLIGHT-C'!$C$6:$G$41,J$2,FALSE)+$C34))</f>
        <v>#N/A</v>
      </c>
      <c r="K34" s="128" t="e">
        <f>IF($B34="","",VLOOKUP($B34,'Day-2'!$T$5:$Y$40,K$2,FALSE))</f>
        <v>#N/A</v>
      </c>
      <c r="L34" s="128" t="e">
        <f>IF($B34="","",IF($K34=0,0,VLOOKUP($K34,'FLIGHT-D'!$C$6:$G$41,L$2,FALSE)+$C34))</f>
        <v>#N/A</v>
      </c>
    </row>
    <row r="35" spans="1:12" ht="12.75">
      <c r="A35" s="110" t="e">
        <f t="shared" si="1"/>
        <v>#N/A</v>
      </c>
      <c r="B35" s="127" t="e">
        <f>IF('Day-1'!C36=0,"",'Day-1'!C36)</f>
        <v>#N/A</v>
      </c>
      <c r="C35" s="128" t="e">
        <f>IF(B35="","",VLOOKUP($B35,'Day-2'!$T$5:$Y$40,C$2,FALSE))</f>
        <v>#N/A</v>
      </c>
      <c r="D35" s="131"/>
      <c r="E35" s="128" t="e">
        <f>IF(B35="","",VLOOKUP($B35,'Day-2'!$T$5:$Y$40,E$2,FALSE))</f>
        <v>#N/A</v>
      </c>
      <c r="F35" s="128" t="e">
        <f>IF($B35="","",IF($E35=0,0,VLOOKUP($E35,'FLIGHT-A'!$C$6:$G$41,F$2,FALSE)+C35))</f>
        <v>#N/A</v>
      </c>
      <c r="G35" s="128" t="e">
        <f>IF($B35="","",VLOOKUP($B35,'Day-2'!$T$5:$Y$40,G$2,FALSE))</f>
        <v>#N/A</v>
      </c>
      <c r="H35" s="128" t="e">
        <f>IF($B35="","",IF($G35=0,0,VLOOKUP($G35,'FLIGHT-B'!$C$6:$G$41,H$2,FALSE)+$C35))</f>
        <v>#N/A</v>
      </c>
      <c r="I35" s="128" t="e">
        <f>IF($B35="","",VLOOKUP($B35,'Day-2'!$T$5:$Y$40,I$2,FALSE))</f>
        <v>#N/A</v>
      </c>
      <c r="J35" s="128" t="e">
        <f>IF($B35="","",IF($I35=0,0,VLOOKUP($I35,'FLIGHT-C'!$C$6:$G$41,J$2,FALSE)+$C35))</f>
        <v>#N/A</v>
      </c>
      <c r="K35" s="128" t="e">
        <f>IF($B35="","",VLOOKUP($B35,'Day-2'!$T$5:$Y$40,K$2,FALSE))</f>
        <v>#N/A</v>
      </c>
      <c r="L35" s="128" t="e">
        <f>IF($B35="","",IF($K35=0,0,VLOOKUP($K35,'FLIGHT-D'!$C$6:$G$41,L$2,FALSE)+$C35))</f>
        <v>#N/A</v>
      </c>
    </row>
    <row r="36" spans="1:12" ht="12.75">
      <c r="A36" s="110" t="e">
        <f t="shared" si="1"/>
        <v>#N/A</v>
      </c>
      <c r="B36" s="127" t="e">
        <f>IF('Day-1'!C37=0,"",'Day-1'!C37)</f>
        <v>#N/A</v>
      </c>
      <c r="C36" s="128" t="e">
        <f>IF(B36="","",VLOOKUP($B36,'Day-2'!$T$5:$Y$40,C$2,FALSE))</f>
        <v>#N/A</v>
      </c>
      <c r="D36" s="131"/>
      <c r="E36" s="128" t="e">
        <f>IF(B36="","",VLOOKUP($B36,'Day-2'!$T$5:$Y$40,E$2,FALSE))</f>
        <v>#N/A</v>
      </c>
      <c r="F36" s="128" t="e">
        <f>IF($B36="","",IF($E36=0,0,VLOOKUP($E36,'FLIGHT-A'!$C$6:$G$41,F$2,FALSE)+C36))</f>
        <v>#N/A</v>
      </c>
      <c r="G36" s="128" t="e">
        <f>IF($B36="","",VLOOKUP($B36,'Day-2'!$T$5:$Y$40,G$2,FALSE))</f>
        <v>#N/A</v>
      </c>
      <c r="H36" s="128" t="e">
        <f>IF($B36="","",IF($G36=0,0,VLOOKUP($G36,'FLIGHT-B'!$C$6:$G$41,H$2,FALSE)+$C36))</f>
        <v>#N/A</v>
      </c>
      <c r="I36" s="128" t="e">
        <f>IF($B36="","",VLOOKUP($B36,'Day-2'!$T$5:$Y$40,I$2,FALSE))</f>
        <v>#N/A</v>
      </c>
      <c r="J36" s="128" t="e">
        <f>IF($B36="","",IF($I36=0,0,VLOOKUP($I36,'FLIGHT-C'!$C$6:$G$41,J$2,FALSE)+$C36))</f>
        <v>#N/A</v>
      </c>
      <c r="K36" s="128" t="e">
        <f>IF($B36="","",VLOOKUP($B36,'Day-2'!$T$5:$Y$40,K$2,FALSE))</f>
        <v>#N/A</v>
      </c>
      <c r="L36" s="128" t="e">
        <f>IF($B36="","",IF($K36=0,0,VLOOKUP($K36,'FLIGHT-D'!$C$6:$G$41,L$2,FALSE)+$C36))</f>
        <v>#N/A</v>
      </c>
    </row>
    <row r="37" spans="1:12" ht="12.75">
      <c r="A37" s="110" t="e">
        <f t="shared" si="1"/>
        <v>#N/A</v>
      </c>
      <c r="B37" s="127" t="e">
        <f>IF('Day-1'!C38=0,"",'Day-1'!C38)</f>
        <v>#N/A</v>
      </c>
      <c r="C37" s="128" t="e">
        <f>IF(B37="","",VLOOKUP($B37,'Day-2'!$T$5:$Y$40,C$2,FALSE))</f>
        <v>#N/A</v>
      </c>
      <c r="D37" s="131"/>
      <c r="E37" s="128" t="e">
        <f>IF(B37="","",VLOOKUP($B37,'Day-2'!$T$5:$Y$40,E$2,FALSE))</f>
        <v>#N/A</v>
      </c>
      <c r="F37" s="128" t="e">
        <f>IF($B37="","",IF($E37=0,0,VLOOKUP($E37,'FLIGHT-A'!$C$6:$G$41,F$2,FALSE)+C37))</f>
        <v>#N/A</v>
      </c>
      <c r="G37" s="128" t="e">
        <f>IF($B37="","",VLOOKUP($B37,'Day-2'!$T$5:$Y$40,G$2,FALSE))</f>
        <v>#N/A</v>
      </c>
      <c r="H37" s="128" t="e">
        <f>IF($B37="","",IF($G37=0,0,VLOOKUP($G37,'FLIGHT-B'!$C$6:$G$41,H$2,FALSE)+$C37))</f>
        <v>#N/A</v>
      </c>
      <c r="I37" s="128" t="e">
        <f>IF($B37="","",VLOOKUP($B37,'Day-2'!$T$5:$Y$40,I$2,FALSE))</f>
        <v>#N/A</v>
      </c>
      <c r="J37" s="128" t="e">
        <f>IF($B37="","",IF($I37=0,0,VLOOKUP($I37,'FLIGHT-C'!$C$6:$G$41,J$2,FALSE)+$C37))</f>
        <v>#N/A</v>
      </c>
      <c r="K37" s="128" t="e">
        <f>IF($B37="","",VLOOKUP($B37,'Day-2'!$T$5:$Y$40,K$2,FALSE))</f>
        <v>#N/A</v>
      </c>
      <c r="L37" s="128" t="e">
        <f>IF($B37="","",IF($K37=0,0,VLOOKUP($K37,'FLIGHT-D'!$C$6:$G$41,L$2,FALSE)+$C37))</f>
        <v>#N/A</v>
      </c>
    </row>
    <row r="38" spans="1:12" ht="12.75">
      <c r="A38" s="110" t="e">
        <f t="shared" si="1"/>
        <v>#N/A</v>
      </c>
      <c r="B38" s="127" t="e">
        <f>IF('Day-1'!C39=0,"",'Day-1'!C39)</f>
        <v>#N/A</v>
      </c>
      <c r="C38" s="128" t="e">
        <f>IF(B38="","",VLOOKUP($B38,'Day-2'!$T$5:$Y$40,C$2,FALSE))</f>
        <v>#N/A</v>
      </c>
      <c r="D38" s="131"/>
      <c r="E38" s="128" t="e">
        <f>IF(B38="","",VLOOKUP($B38,'Day-2'!$T$5:$Y$40,E$2,FALSE))</f>
        <v>#N/A</v>
      </c>
      <c r="F38" s="128" t="e">
        <f>IF($B38="","",IF($E38=0,0,VLOOKUP($E38,'FLIGHT-A'!$C$6:$G$41,F$2,FALSE)+C38))</f>
        <v>#N/A</v>
      </c>
      <c r="G38" s="128" t="e">
        <f>IF($B38="","",VLOOKUP($B38,'Day-2'!$T$5:$Y$40,G$2,FALSE))</f>
        <v>#N/A</v>
      </c>
      <c r="H38" s="128" t="e">
        <f>IF($B38="","",IF($G38=0,0,VLOOKUP($G38,'FLIGHT-B'!$C$6:$G$41,H$2,FALSE)+$C38))</f>
        <v>#N/A</v>
      </c>
      <c r="I38" s="128" t="e">
        <f>IF($B38="","",VLOOKUP($B38,'Day-2'!$T$5:$Y$40,I$2,FALSE))</f>
        <v>#N/A</v>
      </c>
      <c r="J38" s="128" t="e">
        <f>IF($B38="","",IF($I38=0,0,VLOOKUP($I38,'FLIGHT-C'!$C$6:$G$41,J$2,FALSE)+$C38))</f>
        <v>#N/A</v>
      </c>
      <c r="K38" s="128" t="e">
        <f>IF($B38="","",VLOOKUP($B38,'Day-2'!$T$5:$Y$40,K$2,FALSE))</f>
        <v>#N/A</v>
      </c>
      <c r="L38" s="128" t="e">
        <f>IF($B38="","",IF($K38=0,0,VLOOKUP($K38,'FLIGHT-D'!$C$6:$G$41,L$2,FALSE)+$C38))</f>
        <v>#N/A</v>
      </c>
    </row>
    <row r="39" spans="1:12" ht="12.75">
      <c r="A39" s="110" t="e">
        <f t="shared" si="1"/>
        <v>#N/A</v>
      </c>
      <c r="B39" s="127" t="e">
        <f>IF('Day-1'!C40=0,"",'Day-1'!C40)</f>
        <v>#N/A</v>
      </c>
      <c r="C39" s="128" t="e">
        <f>IF(B39="","",VLOOKUP($B39,'Day-2'!$T$5:$Y$40,C$2,FALSE))</f>
        <v>#N/A</v>
      </c>
      <c r="D39" s="131"/>
      <c r="E39" s="128" t="e">
        <f>IF(B39="","",VLOOKUP($B39,'Day-2'!$T$5:$Y$40,E$2,FALSE))</f>
        <v>#N/A</v>
      </c>
      <c r="F39" s="128" t="e">
        <f>IF($B39="","",IF($E39=0,0,VLOOKUP($E39,'FLIGHT-A'!$C$6:$G$41,F$2,FALSE)+C39))</f>
        <v>#N/A</v>
      </c>
      <c r="G39" s="128" t="e">
        <f>IF($B39="","",VLOOKUP($B39,'Day-2'!$T$5:$Y$40,G$2,FALSE))</f>
        <v>#N/A</v>
      </c>
      <c r="H39" s="128" t="e">
        <f>IF($B39="","",IF($G39=0,0,VLOOKUP($G39,'FLIGHT-B'!$C$6:$G$41,H$2,FALSE)+$C39))</f>
        <v>#N/A</v>
      </c>
      <c r="I39" s="128" t="e">
        <f>IF($B39="","",VLOOKUP($B39,'Day-2'!$T$5:$Y$40,I$2,FALSE))</f>
        <v>#N/A</v>
      </c>
      <c r="J39" s="128" t="e">
        <f>IF($B39="","",IF($I39=0,0,VLOOKUP($I39,'FLIGHT-C'!$C$6:$G$41,J$2,FALSE)+$C39))</f>
        <v>#N/A</v>
      </c>
      <c r="K39" s="128" t="e">
        <f>IF($B39="","",VLOOKUP($B39,'Day-2'!$T$5:$Y$40,K$2,FALSE))</f>
        <v>#N/A</v>
      </c>
      <c r="L39" s="128" t="e">
        <f>IF($B39="","",IF($K39=0,0,VLOOKUP($K39,'FLIGHT-D'!$C$6:$G$41,L$2,FALSE)+$C39))</f>
        <v>#N/A</v>
      </c>
    </row>
    <row r="40" ht="12.75">
      <c r="A40" s="110"/>
    </row>
  </sheetData>
  <sheetProtection/>
  <mergeCells count="1">
    <mergeCell ref="G1:I1"/>
  </mergeCells>
  <conditionalFormatting sqref="D4:D39">
    <cfRule type="cellIs" priority="1" dxfId="48" operator="equal" stopIfTrue="1">
      <formula>$C3</formula>
    </cfRule>
    <cfRule type="cellIs" priority="2" dxfId="48" operator="equal" stopIfTrue="1">
      <formula>$C5</formula>
    </cfRule>
  </conditionalFormatting>
  <conditionalFormatting sqref="C4:C39">
    <cfRule type="cellIs" priority="3" dxfId="39" operator="equal" stopIfTrue="1">
      <formula>$C3</formula>
    </cfRule>
    <cfRule type="cellIs" priority="4" dxfId="39" operator="equal" stopIfTrue="1">
      <formula>$C5</formula>
    </cfRule>
  </conditionalFormatting>
  <printOptions/>
  <pageMargins left="0.59" right="0.25" top="1.24" bottom="0.25" header="0.69" footer="0.5"/>
  <pageSetup horizontalDpi="300" verticalDpi="3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.8515625" style="0" customWidth="1"/>
    <col min="4" max="4" width="0.85546875" style="0" customWidth="1"/>
    <col min="5" max="5" width="20.7109375" style="0" customWidth="1"/>
    <col min="6" max="6" width="6.8515625" style="0" customWidth="1"/>
    <col min="7" max="7" width="21.8515625" style="0" customWidth="1"/>
    <col min="8" max="8" width="7.28125" style="0" customWidth="1"/>
    <col min="9" max="9" width="24.00390625" style="0" customWidth="1"/>
    <col min="10" max="10" width="7.140625" style="0" customWidth="1"/>
    <col min="11" max="11" width="22.421875" style="0" customWidth="1"/>
    <col min="12" max="12" width="8.28125" style="0" customWidth="1"/>
    <col min="13" max="13" width="3.7109375" style="132" customWidth="1"/>
    <col min="14" max="14" width="9.140625" style="132" customWidth="1"/>
  </cols>
  <sheetData>
    <row r="1" spans="2:12" ht="20.25">
      <c r="B1" s="91"/>
      <c r="C1" s="92"/>
      <c r="D1" s="92"/>
      <c r="F1" s="48"/>
      <c r="G1" s="315" t="s">
        <v>121</v>
      </c>
      <c r="H1" s="315"/>
      <c r="I1" s="315"/>
      <c r="J1" s="48"/>
      <c r="L1" s="48"/>
    </row>
    <row r="2" spans="2:12" ht="12.75" customHeight="1" hidden="1">
      <c r="B2" s="102"/>
      <c r="C2" s="107">
        <v>6</v>
      </c>
      <c r="D2" s="108"/>
      <c r="E2" s="108">
        <v>2</v>
      </c>
      <c r="F2" s="108">
        <v>7</v>
      </c>
      <c r="G2" s="108">
        <v>3</v>
      </c>
      <c r="H2" s="108">
        <v>7</v>
      </c>
      <c r="I2" s="108">
        <v>4</v>
      </c>
      <c r="J2" s="108">
        <v>7</v>
      </c>
      <c r="K2" s="108">
        <v>5</v>
      </c>
      <c r="L2" s="109">
        <v>7</v>
      </c>
    </row>
    <row r="3" spans="2:12" ht="13.5" thickBot="1">
      <c r="B3" s="93" t="s">
        <v>79</v>
      </c>
      <c r="C3" s="104" t="s">
        <v>44</v>
      </c>
      <c r="D3" s="104"/>
      <c r="E3" s="105" t="s">
        <v>80</v>
      </c>
      <c r="F3" s="106" t="s">
        <v>22</v>
      </c>
      <c r="G3" s="105" t="s">
        <v>81</v>
      </c>
      <c r="H3" s="106" t="s">
        <v>22</v>
      </c>
      <c r="I3" s="105" t="s">
        <v>82</v>
      </c>
      <c r="J3" s="106" t="s">
        <v>22</v>
      </c>
      <c r="K3" s="105" t="s">
        <v>83</v>
      </c>
      <c r="L3" s="106" t="s">
        <v>22</v>
      </c>
    </row>
    <row r="4" spans="1:12" ht="13.5" thickTop="1">
      <c r="A4" s="110" t="e">
        <f aca="true" t="shared" si="0" ref="A4:A39">IF(B4="","",IF(C4=C3,"TIE",IF(C4=C5,"TIE","")))</f>
        <v>#N/A</v>
      </c>
      <c r="B4" s="127">
        <f>IF('Day-1'!C5=0,"",'Day-1'!C5)</f>
        <v>1</v>
      </c>
      <c r="C4" s="128" t="e">
        <f>IF(B4="","",VLOOKUP($B4,'Day-3'!$T$5:$Y$40,C$2,FALSE))</f>
        <v>#N/A</v>
      </c>
      <c r="D4" s="131"/>
      <c r="E4" s="128" t="e">
        <f>IF($B4="","",VLOOKUP($B4,'Day-3'!$T$5:$Y$40,E$2,FALSE))</f>
        <v>#N/A</v>
      </c>
      <c r="F4" s="128" t="e">
        <f>IF($B4="","",IF($E4=0,0,VLOOKUP($E4,'FLIGHT-A'!$C$6:$I$41,F$2,FALSE)))</f>
        <v>#N/A</v>
      </c>
      <c r="G4" s="128" t="e">
        <f>IF($B4="","",VLOOKUP($B4,'Day-3'!$T$5:$Y$40,G$2,FALSE))</f>
        <v>#N/A</v>
      </c>
      <c r="H4" s="128" t="e">
        <f>IF($B4="","",IF($G4=0,0,VLOOKUP($G4,'FLIGHT-B'!$C$6:$I$41,H$2,FALSE)))</f>
        <v>#N/A</v>
      </c>
      <c r="I4" s="128" t="e">
        <f>IF($B4="","",VLOOKUP($B4,'Day-3'!$T$5:$Y$40,I$2,FALSE))</f>
        <v>#N/A</v>
      </c>
      <c r="J4" s="128" t="e">
        <f>IF($B4="","",IF($I4=0,0,VLOOKUP($I4,'FLIGHT-C'!$C$6:$I$41,J$2,FALSE)))</f>
        <v>#N/A</v>
      </c>
      <c r="K4" s="128" t="e">
        <f>IF($B4="","",VLOOKUP($B4,'Day-3'!$T$5:$Y$40,K$2,FALSE))</f>
        <v>#N/A</v>
      </c>
      <c r="L4" s="128" t="e">
        <f>IF($B4="","",IF($K4=0,0,VLOOKUP($K4,'FLIGHT-D'!$C$6:$I$41,L$2,FALSE)))</f>
        <v>#N/A</v>
      </c>
    </row>
    <row r="5" spans="1:12" ht="12.75">
      <c r="A5" s="110" t="e">
        <f t="shared" si="0"/>
        <v>#N/A</v>
      </c>
      <c r="B5" s="127" t="e">
        <f>IF('Day-1'!C6=0,"",'Day-1'!C6)</f>
        <v>#N/A</v>
      </c>
      <c r="C5" s="128" t="e">
        <f>IF(B5="","",VLOOKUP($B5,'Day-3'!$T$5:$Y$40,C$2,FALSE))</f>
        <v>#N/A</v>
      </c>
      <c r="D5" s="131"/>
      <c r="E5" s="128" t="e">
        <f>IF($B5="","",VLOOKUP($B5,'Day-3'!$T$5:$Y$40,E$2,FALSE))</f>
        <v>#N/A</v>
      </c>
      <c r="F5" s="128" t="e">
        <f>IF($B5="","",IF($E5=0,0,VLOOKUP($E5,'FLIGHT-A'!$C$6:$I$41,F$2,FALSE)))</f>
        <v>#N/A</v>
      </c>
      <c r="G5" s="128" t="e">
        <f>IF($B5="","",VLOOKUP($B5,'Day-3'!$T$5:$Y$40,G$2,FALSE))</f>
        <v>#N/A</v>
      </c>
      <c r="H5" s="128" t="e">
        <f>IF($B5="","",IF($G5=0,0,VLOOKUP($G5,'FLIGHT-B'!$C$6:$I$41,H$2,FALSE)))</f>
        <v>#N/A</v>
      </c>
      <c r="I5" s="128" t="e">
        <f>IF($B5="","",VLOOKUP($B5,'Day-3'!$T$5:$Y$40,I$2,FALSE))</f>
        <v>#N/A</v>
      </c>
      <c r="J5" s="128" t="e">
        <f>IF($B5="","",IF($I5=0,0,VLOOKUP($I5,'FLIGHT-C'!$C$6:$I$41,J$2,FALSE)))</f>
        <v>#N/A</v>
      </c>
      <c r="K5" s="128" t="e">
        <f>IF($B5="","",VLOOKUP($B5,'Day-3'!$T$5:$Y$40,K$2,FALSE))</f>
        <v>#N/A</v>
      </c>
      <c r="L5" s="128" t="e">
        <f>IF($B5="","",IF($K5=0,0,VLOOKUP($K5,'FLIGHT-D'!$C$6:$I$41,L$2,FALSE)))</f>
        <v>#N/A</v>
      </c>
    </row>
    <row r="6" spans="1:12" ht="12.75">
      <c r="A6" s="110" t="e">
        <f t="shared" si="0"/>
        <v>#N/A</v>
      </c>
      <c r="B6" s="127" t="e">
        <f>IF('Day-1'!C7=0,"",'Day-1'!C7)</f>
        <v>#N/A</v>
      </c>
      <c r="C6" s="128" t="e">
        <f>IF(B6="","",VLOOKUP($B6,'Day-3'!$T$5:$Y$40,C$2,FALSE))</f>
        <v>#N/A</v>
      </c>
      <c r="D6" s="131"/>
      <c r="E6" s="128" t="e">
        <f>IF($B6="","",VLOOKUP($B6,'Day-3'!$T$5:$Y$40,E$2,FALSE))</f>
        <v>#N/A</v>
      </c>
      <c r="F6" s="128" t="e">
        <f>IF($B6="","",IF($E6=0,0,VLOOKUP($E6,'FLIGHT-A'!$C$6:$I$41,F$2,FALSE)))</f>
        <v>#N/A</v>
      </c>
      <c r="G6" s="128" t="e">
        <f>IF($B6="","",VLOOKUP($B6,'Day-3'!$T$5:$Y$40,G$2,FALSE))</f>
        <v>#N/A</v>
      </c>
      <c r="H6" s="128" t="e">
        <f>IF($B6="","",IF($G6=0,0,VLOOKUP($G6,'FLIGHT-B'!$C$6:$I$41,H$2,FALSE)))</f>
        <v>#N/A</v>
      </c>
      <c r="I6" s="128" t="e">
        <f>IF($B6="","",VLOOKUP($B6,'Day-3'!$T$5:$Y$40,I$2,FALSE))</f>
        <v>#N/A</v>
      </c>
      <c r="J6" s="128" t="e">
        <f>IF($B6="","",IF($I6=0,0,VLOOKUP($I6,'FLIGHT-C'!$C$6:$I$41,J$2,FALSE)))</f>
        <v>#N/A</v>
      </c>
      <c r="K6" s="128" t="e">
        <f>IF($B6="","",VLOOKUP($B6,'Day-3'!$T$5:$Y$40,K$2,FALSE))</f>
        <v>#N/A</v>
      </c>
      <c r="L6" s="128" t="e">
        <f>IF($B6="","",IF($K6=0,0,VLOOKUP($K6,'FLIGHT-D'!$C$6:$I$41,L$2,FALSE)))</f>
        <v>#N/A</v>
      </c>
    </row>
    <row r="7" spans="1:12" ht="12.75">
      <c r="A7" s="110" t="e">
        <f t="shared" si="0"/>
        <v>#N/A</v>
      </c>
      <c r="B7" s="127" t="e">
        <f>IF('Day-1'!C8=0,"",'Day-1'!C8)</f>
        <v>#N/A</v>
      </c>
      <c r="C7" s="128" t="e">
        <f>IF(B7="","",VLOOKUP($B7,'Day-3'!$T$5:$Y$40,C$2,FALSE))</f>
        <v>#N/A</v>
      </c>
      <c r="D7" s="131"/>
      <c r="E7" s="128" t="e">
        <f>IF($B7="","",VLOOKUP($B7,'Day-3'!$T$5:$Y$40,E$2,FALSE))</f>
        <v>#N/A</v>
      </c>
      <c r="F7" s="128" t="e">
        <f>IF($B7="","",IF($E7=0,0,VLOOKUP($E7,'FLIGHT-A'!$C$6:$I$41,F$2,FALSE)))</f>
        <v>#N/A</v>
      </c>
      <c r="G7" s="128" t="e">
        <f>IF($B7="","",VLOOKUP($B7,'Day-3'!$T$5:$Y$40,G$2,FALSE))</f>
        <v>#N/A</v>
      </c>
      <c r="H7" s="128" t="e">
        <f>IF($B7="","",IF($G7=0,0,VLOOKUP($G7,'FLIGHT-B'!$C$6:$I$41,H$2,FALSE)))</f>
        <v>#N/A</v>
      </c>
      <c r="I7" s="128" t="e">
        <f>IF($B7="","",VLOOKUP($B7,'Day-3'!$T$5:$Y$40,I$2,FALSE))</f>
        <v>#N/A</v>
      </c>
      <c r="J7" s="128" t="e">
        <f>IF($B7="","",IF($I7=0,0,VLOOKUP($I7,'FLIGHT-C'!$C$6:$I$41,J$2,FALSE)))</f>
        <v>#N/A</v>
      </c>
      <c r="K7" s="128" t="e">
        <f>IF($B7="","",VLOOKUP($B7,'Day-3'!$T$5:$Y$40,K$2,FALSE))</f>
        <v>#N/A</v>
      </c>
      <c r="L7" s="128" t="e">
        <f>IF($B7="","",IF($K7=0,0,VLOOKUP($K7,'FLIGHT-D'!$C$6:$I$41,L$2,FALSE)))</f>
        <v>#N/A</v>
      </c>
    </row>
    <row r="8" spans="1:12" ht="12.75">
      <c r="A8" s="110" t="e">
        <f t="shared" si="0"/>
        <v>#N/A</v>
      </c>
      <c r="B8" s="127" t="e">
        <f>IF('Day-1'!C9=0,"",'Day-1'!C9)</f>
        <v>#N/A</v>
      </c>
      <c r="C8" s="128" t="e">
        <f>IF(B8="","",VLOOKUP($B8,'Day-3'!$T$5:$Y$40,C$2,FALSE))</f>
        <v>#N/A</v>
      </c>
      <c r="D8" s="131"/>
      <c r="E8" s="128" t="e">
        <f>IF($B8="","",VLOOKUP($B8,'Day-3'!$T$5:$Y$40,E$2,FALSE))</f>
        <v>#N/A</v>
      </c>
      <c r="F8" s="128" t="e">
        <f>IF($B8="","",IF($E8=0,0,VLOOKUP($E8,'FLIGHT-A'!$C$6:$I$41,F$2,FALSE)))</f>
        <v>#N/A</v>
      </c>
      <c r="G8" s="128" t="e">
        <f>IF($B8="","",VLOOKUP($B8,'Day-3'!$T$5:$Y$40,G$2,FALSE))</f>
        <v>#N/A</v>
      </c>
      <c r="H8" s="128" t="e">
        <f>IF($B8="","",IF($G8=0,0,VLOOKUP($G8,'FLIGHT-B'!$C$6:$I$41,H$2,FALSE)))</f>
        <v>#N/A</v>
      </c>
      <c r="I8" s="128" t="e">
        <f>IF($B8="","",VLOOKUP($B8,'Day-3'!$T$5:$Y$40,I$2,FALSE))</f>
        <v>#N/A</v>
      </c>
      <c r="J8" s="128" t="e">
        <f>IF($B8="","",IF($I8=0,0,VLOOKUP($I8,'FLIGHT-C'!$C$6:$I$41,J$2,FALSE)))</f>
        <v>#N/A</v>
      </c>
      <c r="K8" s="128" t="e">
        <f>IF($B8="","",VLOOKUP($B8,'Day-3'!$T$5:$Y$40,K$2,FALSE))</f>
        <v>#N/A</v>
      </c>
      <c r="L8" s="128" t="e">
        <f>IF($B8="","",IF($K8=0,0,VLOOKUP($K8,'FLIGHT-D'!$C$6:$I$41,L$2,FALSE)))</f>
        <v>#N/A</v>
      </c>
    </row>
    <row r="9" spans="1:12" ht="12.75">
      <c r="A9" s="110" t="e">
        <f t="shared" si="0"/>
        <v>#N/A</v>
      </c>
      <c r="B9" s="127" t="e">
        <f>IF('Day-1'!C10=0,"",'Day-1'!C10)</f>
        <v>#N/A</v>
      </c>
      <c r="C9" s="128" t="e">
        <f>IF(B9="","",VLOOKUP($B9,'Day-3'!$T$5:$Y$40,C$2,FALSE))</f>
        <v>#N/A</v>
      </c>
      <c r="D9" s="131"/>
      <c r="E9" s="128" t="e">
        <f>IF($B9="","",VLOOKUP($B9,'Day-3'!$T$5:$Y$40,E$2,FALSE))</f>
        <v>#N/A</v>
      </c>
      <c r="F9" s="128" t="e">
        <f>IF($B9="","",IF($E9=0,0,VLOOKUP($E9,'FLIGHT-A'!$C$6:$I$41,F$2,FALSE)))</f>
        <v>#N/A</v>
      </c>
      <c r="G9" s="128" t="e">
        <f>IF($B9="","",VLOOKUP($B9,'Day-3'!$T$5:$Y$40,G$2,FALSE))</f>
        <v>#N/A</v>
      </c>
      <c r="H9" s="128" t="e">
        <f>IF($B9="","",IF($G9=0,0,VLOOKUP($G9,'FLIGHT-B'!$C$6:$I$41,H$2,FALSE)))</f>
        <v>#N/A</v>
      </c>
      <c r="I9" s="128" t="e">
        <f>IF($B9="","",VLOOKUP($B9,'Day-3'!$T$5:$Y$40,I$2,FALSE))</f>
        <v>#N/A</v>
      </c>
      <c r="J9" s="128" t="e">
        <f>IF($B9="","",IF($I9=0,0,VLOOKUP($I9,'FLIGHT-C'!$C$6:$I$41,J$2,FALSE)))</f>
        <v>#N/A</v>
      </c>
      <c r="K9" s="128" t="e">
        <f>IF($B9="","",VLOOKUP($B9,'Day-3'!$T$5:$Y$40,K$2,FALSE))</f>
        <v>#N/A</v>
      </c>
      <c r="L9" s="128" t="e">
        <f>IF($B9="","",IF($K9=0,0,VLOOKUP($K9,'FLIGHT-D'!$C$6:$I$41,L$2,FALSE)))</f>
        <v>#N/A</v>
      </c>
    </row>
    <row r="10" spans="1:12" ht="12.75">
      <c r="A10" s="110" t="e">
        <f t="shared" si="0"/>
        <v>#N/A</v>
      </c>
      <c r="B10" s="127" t="e">
        <f>IF('Day-1'!C11=0,"",'Day-1'!C11)</f>
        <v>#N/A</v>
      </c>
      <c r="C10" s="128" t="e">
        <f>IF(B10="","",VLOOKUP($B10,'Day-3'!$T$5:$Y$40,C$2,FALSE))</f>
        <v>#N/A</v>
      </c>
      <c r="D10" s="131"/>
      <c r="E10" s="128" t="e">
        <f>IF($B10="","",VLOOKUP($B10,'Day-3'!$T$5:$Y$40,E$2,FALSE))</f>
        <v>#N/A</v>
      </c>
      <c r="F10" s="128" t="e">
        <f>IF($B10="","",IF($E10=0,0,VLOOKUP($E10,'FLIGHT-A'!$C$6:$I$41,F$2,FALSE)))</f>
        <v>#N/A</v>
      </c>
      <c r="G10" s="128" t="e">
        <f>IF($B10="","",VLOOKUP($B10,'Day-3'!$T$5:$Y$40,G$2,FALSE))</f>
        <v>#N/A</v>
      </c>
      <c r="H10" s="128" t="e">
        <f>IF($B10="","",IF($G10=0,0,VLOOKUP($G10,'FLIGHT-B'!$C$6:$I$41,H$2,FALSE)))</f>
        <v>#N/A</v>
      </c>
      <c r="I10" s="128" t="e">
        <f>IF($B10="","",VLOOKUP($B10,'Day-3'!$T$5:$Y$40,I$2,FALSE))</f>
        <v>#N/A</v>
      </c>
      <c r="J10" s="128" t="e">
        <f>IF($B10="","",IF($I10=0,0,VLOOKUP($I10,'FLIGHT-C'!$C$6:$I$41,J$2,FALSE)))</f>
        <v>#N/A</v>
      </c>
      <c r="K10" s="128" t="e">
        <f>IF($B10="","",VLOOKUP($B10,'Day-3'!$T$5:$Y$40,K$2,FALSE))</f>
        <v>#N/A</v>
      </c>
      <c r="L10" s="128" t="e">
        <f>IF($B10="","",IF($K10=0,0,VLOOKUP($K10,'FLIGHT-D'!$C$6:$I$41,L$2,FALSE)))</f>
        <v>#N/A</v>
      </c>
    </row>
    <row r="11" spans="1:12" ht="12.75">
      <c r="A11" s="110" t="e">
        <f t="shared" si="0"/>
        <v>#N/A</v>
      </c>
      <c r="B11" s="127" t="e">
        <f>IF('Day-1'!C12=0,"",'Day-1'!C12)</f>
        <v>#N/A</v>
      </c>
      <c r="C11" s="128" t="e">
        <f>IF(B11="","",VLOOKUP($B11,'Day-3'!$T$5:$Y$40,C$2,FALSE))</f>
        <v>#N/A</v>
      </c>
      <c r="D11" s="131"/>
      <c r="E11" s="128" t="e">
        <f>IF($B11="","",VLOOKUP($B11,'Day-3'!$T$5:$Y$40,E$2,FALSE))</f>
        <v>#N/A</v>
      </c>
      <c r="F11" s="128" t="e">
        <f>IF($B11="","",IF($E11=0,0,VLOOKUP($E11,'FLIGHT-A'!$C$6:$I$41,F$2,FALSE)))</f>
        <v>#N/A</v>
      </c>
      <c r="G11" s="128" t="e">
        <f>IF($B11="","",VLOOKUP($B11,'Day-3'!$T$5:$Y$40,G$2,FALSE))</f>
        <v>#N/A</v>
      </c>
      <c r="H11" s="128" t="e">
        <f>IF($B11="","",IF($G11=0,0,VLOOKUP($G11,'FLIGHT-B'!$C$6:$I$41,H$2,FALSE)))</f>
        <v>#N/A</v>
      </c>
      <c r="I11" s="128" t="e">
        <f>IF($B11="","",VLOOKUP($B11,'Day-3'!$T$5:$Y$40,I$2,FALSE))</f>
        <v>#N/A</v>
      </c>
      <c r="J11" s="128" t="e">
        <f>IF($B11="","",IF($I11=0,0,VLOOKUP($I11,'FLIGHT-C'!$C$6:$I$41,J$2,FALSE)))</f>
        <v>#N/A</v>
      </c>
      <c r="K11" s="128" t="e">
        <f>IF($B11="","",VLOOKUP($B11,'Day-3'!$T$5:$Y$40,K$2,FALSE))</f>
        <v>#N/A</v>
      </c>
      <c r="L11" s="128" t="e">
        <f>IF($B11="","",IF($K11=0,0,VLOOKUP($K11,'FLIGHT-D'!$C$6:$I$41,L$2,FALSE)))</f>
        <v>#N/A</v>
      </c>
    </row>
    <row r="12" spans="1:12" ht="12.75">
      <c r="A12" s="110" t="e">
        <f t="shared" si="0"/>
        <v>#N/A</v>
      </c>
      <c r="B12" s="127" t="e">
        <f>IF('Day-1'!C13=0,"",'Day-1'!C13)</f>
        <v>#N/A</v>
      </c>
      <c r="C12" s="128" t="e">
        <f>IF(B12="","",VLOOKUP($B12,'Day-3'!$T$5:$Y$40,C$2,FALSE))</f>
        <v>#N/A</v>
      </c>
      <c r="D12" s="131"/>
      <c r="E12" s="128" t="e">
        <f>IF($B12="","",VLOOKUP($B12,'Day-3'!$T$5:$Y$40,E$2,FALSE))</f>
        <v>#N/A</v>
      </c>
      <c r="F12" s="128" t="e">
        <f>IF($B12="","",IF($E12=0,0,VLOOKUP($E12,'FLIGHT-A'!$C$6:$I$41,F$2,FALSE)))</f>
        <v>#N/A</v>
      </c>
      <c r="G12" s="128" t="e">
        <f>IF($B12="","",VLOOKUP($B12,'Day-3'!$T$5:$Y$40,G$2,FALSE))</f>
        <v>#N/A</v>
      </c>
      <c r="H12" s="128" t="e">
        <f>IF($B12="","",IF($G12=0,0,VLOOKUP($G12,'FLIGHT-B'!$C$6:$I$41,H$2,FALSE)))</f>
        <v>#N/A</v>
      </c>
      <c r="I12" s="128" t="e">
        <f>IF($B12="","",VLOOKUP($B12,'Day-3'!$T$5:$Y$40,I$2,FALSE))</f>
        <v>#N/A</v>
      </c>
      <c r="J12" s="128" t="e">
        <f>IF($B12="","",IF($I12=0,0,VLOOKUP($I12,'FLIGHT-C'!$C$6:$I$41,J$2,FALSE)))</f>
        <v>#N/A</v>
      </c>
      <c r="K12" s="128" t="e">
        <f>IF($B12="","",VLOOKUP($B12,'Day-3'!$T$5:$Y$40,K$2,FALSE))</f>
        <v>#N/A</v>
      </c>
      <c r="L12" s="128" t="e">
        <f>IF($B12="","",IF($K12=0,0,VLOOKUP($K12,'FLIGHT-D'!$C$6:$I$41,L$2,FALSE)))</f>
        <v>#N/A</v>
      </c>
    </row>
    <row r="13" spans="1:12" ht="12.75">
      <c r="A13" s="110" t="e">
        <f t="shared" si="0"/>
        <v>#N/A</v>
      </c>
      <c r="B13" s="127" t="e">
        <f>IF('Day-1'!C14=0,"",'Day-1'!C14)</f>
        <v>#N/A</v>
      </c>
      <c r="C13" s="128" t="e">
        <f>IF(B13="","",VLOOKUP($B13,'Day-3'!$T$5:$Y$40,C$2,FALSE))</f>
        <v>#N/A</v>
      </c>
      <c r="D13" s="131"/>
      <c r="E13" s="128" t="e">
        <f>IF($B13="","",VLOOKUP($B13,'Day-3'!$T$5:$Y$40,E$2,FALSE))</f>
        <v>#N/A</v>
      </c>
      <c r="F13" s="128" t="e">
        <f>IF($B13="","",IF($E13=0,0,VLOOKUP($E13,'FLIGHT-A'!$C$6:$I$41,F$2,FALSE)))</f>
        <v>#N/A</v>
      </c>
      <c r="G13" s="128" t="e">
        <f>IF($B13="","",VLOOKUP($B13,'Day-3'!$T$5:$Y$40,G$2,FALSE))</f>
        <v>#N/A</v>
      </c>
      <c r="H13" s="128" t="e">
        <f>IF($B13="","",IF($G13=0,0,VLOOKUP($G13,'FLIGHT-B'!$C$6:$I$41,H$2,FALSE)))</f>
        <v>#N/A</v>
      </c>
      <c r="I13" s="128" t="e">
        <f>IF($B13="","",VLOOKUP($B13,'Day-3'!$T$5:$Y$40,I$2,FALSE))</f>
        <v>#N/A</v>
      </c>
      <c r="J13" s="128" t="e">
        <f>IF($B13="","",IF($I13=0,0,VLOOKUP($I13,'FLIGHT-C'!$C$6:$I$41,J$2,FALSE)))</f>
        <v>#N/A</v>
      </c>
      <c r="K13" s="128" t="e">
        <f>IF($B13="","",VLOOKUP($B13,'Day-3'!$T$5:$Y$40,K$2,FALSE))</f>
        <v>#N/A</v>
      </c>
      <c r="L13" s="128" t="e">
        <f>IF($B13="","",IF($K13=0,0,VLOOKUP($K13,'FLIGHT-D'!$C$6:$I$41,L$2,FALSE)))</f>
        <v>#N/A</v>
      </c>
    </row>
    <row r="14" spans="1:12" ht="12.75">
      <c r="A14" s="110" t="e">
        <f t="shared" si="0"/>
        <v>#N/A</v>
      </c>
      <c r="B14" s="127" t="e">
        <f>IF('Day-1'!C15=0,"",'Day-1'!C15)</f>
        <v>#N/A</v>
      </c>
      <c r="C14" s="128" t="e">
        <f>IF(B14="","",VLOOKUP($B14,'Day-3'!$T$5:$Y$40,C$2,FALSE))</f>
        <v>#N/A</v>
      </c>
      <c r="D14" s="131"/>
      <c r="E14" s="128" t="e">
        <f>IF($B14="","",VLOOKUP($B14,'Day-3'!$T$5:$Y$40,E$2,FALSE))</f>
        <v>#N/A</v>
      </c>
      <c r="F14" s="128" t="e">
        <f>IF($B14="","",IF($E14=0,0,VLOOKUP($E14,'FLIGHT-A'!$C$6:$I$41,F$2,FALSE)))</f>
        <v>#N/A</v>
      </c>
      <c r="G14" s="128" t="e">
        <f>IF($B14="","",VLOOKUP($B14,'Day-3'!$T$5:$Y$40,G$2,FALSE))</f>
        <v>#N/A</v>
      </c>
      <c r="H14" s="128" t="e">
        <f>IF($B14="","",IF($G14=0,0,VLOOKUP($G14,'FLIGHT-B'!$C$6:$I$41,H$2,FALSE)))</f>
        <v>#N/A</v>
      </c>
      <c r="I14" s="128" t="e">
        <f>IF($B14="","",VLOOKUP($B14,'Day-3'!$T$5:$Y$40,I$2,FALSE))</f>
        <v>#N/A</v>
      </c>
      <c r="J14" s="128" t="e">
        <f>IF($B14="","",IF($I14=0,0,VLOOKUP($I14,'FLIGHT-C'!$C$6:$I$41,J$2,FALSE)))</f>
        <v>#N/A</v>
      </c>
      <c r="K14" s="128" t="e">
        <f>IF($B14="","",VLOOKUP($B14,'Day-3'!$T$5:$Y$40,K$2,FALSE))</f>
        <v>#N/A</v>
      </c>
      <c r="L14" s="128" t="e">
        <f>IF($B14="","",IF($K14=0,0,VLOOKUP($K14,'FLIGHT-D'!$C$6:$I$41,L$2,FALSE)))</f>
        <v>#N/A</v>
      </c>
    </row>
    <row r="15" spans="1:12" ht="12.75">
      <c r="A15" s="110" t="e">
        <f t="shared" si="0"/>
        <v>#N/A</v>
      </c>
      <c r="B15" s="127" t="e">
        <f>IF('Day-1'!C16=0,"",'Day-1'!C16)</f>
        <v>#N/A</v>
      </c>
      <c r="C15" s="128" t="e">
        <f>IF(B15="","",VLOOKUP($B15,'Day-3'!$T$5:$Y$40,C$2,FALSE))</f>
        <v>#N/A</v>
      </c>
      <c r="D15" s="131"/>
      <c r="E15" s="128" t="e">
        <f>IF($B15="","",VLOOKUP($B15,'Day-3'!$T$5:$Y$40,E$2,FALSE))</f>
        <v>#N/A</v>
      </c>
      <c r="F15" s="128" t="e">
        <f>IF($B15="","",IF($E15=0,0,VLOOKUP($E15,'FLIGHT-A'!$C$6:$I$41,F$2,FALSE)))</f>
        <v>#N/A</v>
      </c>
      <c r="G15" s="128" t="e">
        <f>IF($B15="","",VLOOKUP($B15,'Day-3'!$T$5:$Y$40,G$2,FALSE))</f>
        <v>#N/A</v>
      </c>
      <c r="H15" s="128" t="e">
        <f>IF($B15="","",IF($G15=0,0,VLOOKUP($G15,'FLIGHT-B'!$C$6:$I$41,H$2,FALSE)))</f>
        <v>#N/A</v>
      </c>
      <c r="I15" s="128" t="e">
        <f>IF($B15="","",VLOOKUP($B15,'Day-3'!$T$5:$Y$40,I$2,FALSE))</f>
        <v>#N/A</v>
      </c>
      <c r="J15" s="128" t="e">
        <f>IF($B15="","",IF($I15=0,0,VLOOKUP($I15,'FLIGHT-C'!$C$6:$I$41,J$2,FALSE)))</f>
        <v>#N/A</v>
      </c>
      <c r="K15" s="128" t="e">
        <f>IF($B15="","",VLOOKUP($B15,'Day-3'!$T$5:$Y$40,K$2,FALSE))</f>
        <v>#N/A</v>
      </c>
      <c r="L15" s="128" t="e">
        <f>IF($B15="","",IF($K15=0,0,VLOOKUP($K15,'FLIGHT-D'!$C$6:$I$41,L$2,FALSE)))</f>
        <v>#N/A</v>
      </c>
    </row>
    <row r="16" spans="1:12" ht="12.75">
      <c r="A16" s="110" t="e">
        <f t="shared" si="0"/>
        <v>#N/A</v>
      </c>
      <c r="B16" s="127" t="e">
        <f>IF('Day-1'!C17=0,"",'Day-1'!C17)</f>
        <v>#N/A</v>
      </c>
      <c r="C16" s="128" t="e">
        <f>IF(B16="","",VLOOKUP($B16,'Day-3'!$T$5:$Y$40,C$2,FALSE))</f>
        <v>#N/A</v>
      </c>
      <c r="D16" s="131"/>
      <c r="E16" s="128" t="e">
        <f>IF($B16="","",VLOOKUP($B16,'Day-3'!$T$5:$Y$40,E$2,FALSE))</f>
        <v>#N/A</v>
      </c>
      <c r="F16" s="128" t="e">
        <f>IF($B16="","",IF($E16=0,0,VLOOKUP($E16,'FLIGHT-A'!$C$6:$I$41,F$2,FALSE)))</f>
        <v>#N/A</v>
      </c>
      <c r="G16" s="128" t="e">
        <f>IF($B16="","",VLOOKUP($B16,'Day-3'!$T$5:$Y$40,G$2,FALSE))</f>
        <v>#N/A</v>
      </c>
      <c r="H16" s="128" t="e">
        <f>IF($B16="","",IF($G16=0,0,VLOOKUP($G16,'FLIGHT-B'!$C$6:$I$41,H$2,FALSE)))</f>
        <v>#N/A</v>
      </c>
      <c r="I16" s="128" t="e">
        <f>IF($B16="","",VLOOKUP($B16,'Day-3'!$T$5:$Y$40,I$2,FALSE))</f>
        <v>#N/A</v>
      </c>
      <c r="J16" s="128" t="e">
        <f>IF($B16="","",IF($I16=0,0,VLOOKUP($I16,'FLIGHT-C'!$C$6:$I$41,J$2,FALSE)))</f>
        <v>#N/A</v>
      </c>
      <c r="K16" s="128" t="e">
        <f>IF($B16="","",VLOOKUP($B16,'Day-3'!$T$5:$Y$40,K$2,FALSE))</f>
        <v>#N/A</v>
      </c>
      <c r="L16" s="128" t="e">
        <f>IF($B16="","",IF($K16=0,0,VLOOKUP($K16,'FLIGHT-D'!$C$6:$I$41,L$2,FALSE)))</f>
        <v>#N/A</v>
      </c>
    </row>
    <row r="17" spans="1:12" ht="12.75">
      <c r="A17" s="110" t="e">
        <f t="shared" si="0"/>
        <v>#N/A</v>
      </c>
      <c r="B17" s="127" t="e">
        <f>IF('Day-1'!C18=0,"",'Day-1'!C18)</f>
        <v>#N/A</v>
      </c>
      <c r="C17" s="128" t="e">
        <f>IF(B17="","",VLOOKUP($B17,'Day-3'!$T$5:$Y$40,C$2,FALSE))</f>
        <v>#N/A</v>
      </c>
      <c r="D17" s="131"/>
      <c r="E17" s="128" t="e">
        <f>IF($B17="","",VLOOKUP($B17,'Day-3'!$T$5:$Y$40,E$2,FALSE))</f>
        <v>#N/A</v>
      </c>
      <c r="F17" s="128" t="e">
        <f>IF($B17="","",IF($E17=0,0,VLOOKUP($E17,'FLIGHT-A'!$C$6:$I$41,F$2,FALSE)))</f>
        <v>#N/A</v>
      </c>
      <c r="G17" s="128" t="e">
        <f>IF($B17="","",VLOOKUP($B17,'Day-3'!$T$5:$Y$40,G$2,FALSE))</f>
        <v>#N/A</v>
      </c>
      <c r="H17" s="128" t="e">
        <f>IF($B17="","",IF($G17=0,0,VLOOKUP($G17,'FLIGHT-B'!$C$6:$I$41,H$2,FALSE)))</f>
        <v>#N/A</v>
      </c>
      <c r="I17" s="128" t="e">
        <f>IF($B17="","",VLOOKUP($B17,'Day-3'!$T$5:$Y$40,I$2,FALSE))</f>
        <v>#N/A</v>
      </c>
      <c r="J17" s="128" t="e">
        <f>IF($B17="","",IF($I17=0,0,VLOOKUP($I17,'FLIGHT-C'!$C$6:$I$41,J$2,FALSE)))</f>
        <v>#N/A</v>
      </c>
      <c r="K17" s="128" t="e">
        <f>IF($B17="","",VLOOKUP($B17,'Day-3'!$T$5:$Y$40,K$2,FALSE))</f>
        <v>#N/A</v>
      </c>
      <c r="L17" s="128" t="e">
        <f>IF($B17="","",IF($K17=0,0,VLOOKUP($K17,'FLIGHT-D'!$C$6:$I$41,L$2,FALSE)))</f>
        <v>#N/A</v>
      </c>
    </row>
    <row r="18" spans="1:12" ht="12.75">
      <c r="A18" s="110" t="e">
        <f t="shared" si="0"/>
        <v>#N/A</v>
      </c>
      <c r="B18" s="127" t="e">
        <f>IF('Day-1'!C19=0,"",'Day-1'!C19)</f>
        <v>#N/A</v>
      </c>
      <c r="C18" s="128" t="e">
        <f>IF(B18="","",VLOOKUP($B18,'Day-3'!$T$5:$Y$40,C$2,FALSE))</f>
        <v>#N/A</v>
      </c>
      <c r="D18" s="131"/>
      <c r="E18" s="128" t="e">
        <f>IF($B18="","",VLOOKUP($B18,'Day-3'!$T$5:$Y$40,E$2,FALSE))</f>
        <v>#N/A</v>
      </c>
      <c r="F18" s="128" t="e">
        <f>IF($B18="","",IF($E18=0,0,VLOOKUP($E18,'FLIGHT-A'!$C$6:$I$41,F$2,FALSE)))</f>
        <v>#N/A</v>
      </c>
      <c r="G18" s="128" t="e">
        <f>IF($B18="","",VLOOKUP($B18,'Day-3'!$T$5:$Y$40,G$2,FALSE))</f>
        <v>#N/A</v>
      </c>
      <c r="H18" s="128" t="e">
        <f>IF($B18="","",IF($G18=0,0,VLOOKUP($G18,'FLIGHT-B'!$C$6:$I$41,H$2,FALSE)))</f>
        <v>#N/A</v>
      </c>
      <c r="I18" s="128" t="e">
        <f>IF($B18="","",VLOOKUP($B18,'Day-3'!$T$5:$Y$40,I$2,FALSE))</f>
        <v>#N/A</v>
      </c>
      <c r="J18" s="128" t="e">
        <f>IF($B18="","",IF($I18=0,0,VLOOKUP($I18,'FLIGHT-C'!$C$6:$I$41,J$2,FALSE)))</f>
        <v>#N/A</v>
      </c>
      <c r="K18" s="128" t="e">
        <f>IF($B18="","",VLOOKUP($B18,'Day-3'!$T$5:$Y$40,K$2,FALSE))</f>
        <v>#N/A</v>
      </c>
      <c r="L18" s="128" t="e">
        <f>IF($B18="","",IF($K18=0,0,VLOOKUP($K18,'FLIGHT-D'!$C$6:$I$41,L$2,FALSE)))</f>
        <v>#N/A</v>
      </c>
    </row>
    <row r="19" spans="1:12" ht="12.75">
      <c r="A19" s="110" t="e">
        <f t="shared" si="0"/>
        <v>#N/A</v>
      </c>
      <c r="B19" s="127" t="e">
        <f>IF('Day-1'!C20=0,"",'Day-1'!C20)</f>
        <v>#N/A</v>
      </c>
      <c r="C19" s="128" t="e">
        <f>IF(B19="","",VLOOKUP($B19,'Day-3'!$T$5:$Y$40,C$2,FALSE))</f>
        <v>#N/A</v>
      </c>
      <c r="D19" s="131"/>
      <c r="E19" s="128" t="e">
        <f>IF($B19="","",VLOOKUP($B19,'Day-3'!$T$5:$Y$40,E$2,FALSE))</f>
        <v>#N/A</v>
      </c>
      <c r="F19" s="128" t="e">
        <f>IF($B19="","",IF($E19=0,0,VLOOKUP($E19,'FLIGHT-A'!$C$6:$I$41,F$2,FALSE)))</f>
        <v>#N/A</v>
      </c>
      <c r="G19" s="128" t="e">
        <f>IF($B19="","",VLOOKUP($B19,'Day-3'!$T$5:$Y$40,G$2,FALSE))</f>
        <v>#N/A</v>
      </c>
      <c r="H19" s="128" t="e">
        <f>IF($B19="","",IF($G19=0,0,VLOOKUP($G19,'FLIGHT-B'!$C$6:$I$41,H$2,FALSE)))</f>
        <v>#N/A</v>
      </c>
      <c r="I19" s="128" t="e">
        <f>IF($B19="","",VLOOKUP($B19,'Day-3'!$T$5:$Y$40,I$2,FALSE))</f>
        <v>#N/A</v>
      </c>
      <c r="J19" s="128" t="e">
        <f>IF($B19="","",IF($I19=0,0,VLOOKUP($I19,'FLIGHT-C'!$C$6:$I$41,J$2,FALSE)))</f>
        <v>#N/A</v>
      </c>
      <c r="K19" s="128" t="e">
        <f>IF($B19="","",VLOOKUP($B19,'Day-3'!$T$5:$Y$40,K$2,FALSE))</f>
        <v>#N/A</v>
      </c>
      <c r="L19" s="128" t="e">
        <f>IF($B19="","",IF($K19=0,0,VLOOKUP($K19,'FLIGHT-D'!$C$6:$I$41,L$2,FALSE)))</f>
        <v>#N/A</v>
      </c>
    </row>
    <row r="20" spans="1:12" ht="12.75">
      <c r="A20" s="110" t="e">
        <f t="shared" si="0"/>
        <v>#N/A</v>
      </c>
      <c r="B20" s="127" t="e">
        <f>IF('Day-1'!C21=0,"",'Day-1'!C21)</f>
        <v>#N/A</v>
      </c>
      <c r="C20" s="128" t="e">
        <f>IF(B20="","",VLOOKUP($B20,'Day-3'!$T$5:$Y$40,C$2,FALSE))</f>
        <v>#N/A</v>
      </c>
      <c r="D20" s="131"/>
      <c r="E20" s="128" t="e">
        <f>IF($B20="","",VLOOKUP($B20,'Day-3'!$T$5:$Y$40,E$2,FALSE))</f>
        <v>#N/A</v>
      </c>
      <c r="F20" s="128" t="e">
        <f>IF($B20="","",IF($E20=0,0,VLOOKUP($E20,'FLIGHT-A'!$C$6:$I$41,F$2,FALSE)))</f>
        <v>#N/A</v>
      </c>
      <c r="G20" s="128" t="e">
        <f>IF($B20="","",VLOOKUP($B20,'Day-3'!$T$5:$Y$40,G$2,FALSE))</f>
        <v>#N/A</v>
      </c>
      <c r="H20" s="128" t="e">
        <f>IF($B20="","",IF($G20=0,0,VLOOKUP($G20,'FLIGHT-B'!$C$6:$I$41,H$2,FALSE)))</f>
        <v>#N/A</v>
      </c>
      <c r="I20" s="128" t="e">
        <f>IF($B20="","",VLOOKUP($B20,'Day-3'!$T$5:$Y$40,I$2,FALSE))</f>
        <v>#N/A</v>
      </c>
      <c r="J20" s="128" t="e">
        <f>IF($B20="","",IF($I20=0,0,VLOOKUP($I20,'FLIGHT-C'!$C$6:$I$41,J$2,FALSE)))</f>
        <v>#N/A</v>
      </c>
      <c r="K20" s="128" t="e">
        <f>IF($B20="","",VLOOKUP($B20,'Day-3'!$T$5:$Y$40,K$2,FALSE))</f>
        <v>#N/A</v>
      </c>
      <c r="L20" s="128" t="e">
        <f>IF($B20="","",IF($K20=0,0,VLOOKUP($K20,'FLIGHT-D'!$C$6:$I$41,L$2,FALSE)))</f>
        <v>#N/A</v>
      </c>
    </row>
    <row r="21" spans="1:12" ht="12.75">
      <c r="A21" s="110" t="e">
        <f t="shared" si="0"/>
        <v>#N/A</v>
      </c>
      <c r="B21" s="127" t="e">
        <f>IF('Day-1'!C22=0,"",'Day-1'!C22)</f>
        <v>#N/A</v>
      </c>
      <c r="C21" s="128" t="e">
        <f>IF(B21="","",VLOOKUP($B21,'Day-3'!$T$5:$Y$40,C$2,FALSE))</f>
        <v>#N/A</v>
      </c>
      <c r="D21" s="131"/>
      <c r="E21" s="128" t="e">
        <f>IF($B21="","",VLOOKUP($B21,'Day-3'!$T$5:$Y$40,E$2,FALSE))</f>
        <v>#N/A</v>
      </c>
      <c r="F21" s="128" t="e">
        <f>IF($B21="","",IF($E21=0,0,VLOOKUP($E21,'FLIGHT-A'!$C$6:$I$41,F$2,FALSE)))</f>
        <v>#N/A</v>
      </c>
      <c r="G21" s="128" t="e">
        <f>IF($B21="","",VLOOKUP($B21,'Day-3'!$T$5:$Y$40,G$2,FALSE))</f>
        <v>#N/A</v>
      </c>
      <c r="H21" s="128" t="e">
        <f>IF($B21="","",IF($G21=0,0,VLOOKUP($G21,'FLIGHT-B'!$C$6:$I$41,H$2,FALSE)))</f>
        <v>#N/A</v>
      </c>
      <c r="I21" s="128" t="e">
        <f>IF($B21="","",VLOOKUP($B21,'Day-3'!$T$5:$Y$40,I$2,FALSE))</f>
        <v>#N/A</v>
      </c>
      <c r="J21" s="128" t="e">
        <f>IF($B21="","",IF($I21=0,0,VLOOKUP($I21,'FLIGHT-C'!$C$6:$I$41,J$2,FALSE)))</f>
        <v>#N/A</v>
      </c>
      <c r="K21" s="128" t="e">
        <f>IF($B21="","",VLOOKUP($B21,'Day-3'!$T$5:$Y$40,K$2,FALSE))</f>
        <v>#N/A</v>
      </c>
      <c r="L21" s="128" t="e">
        <f>IF($B21="","",IF($K21=0,0,VLOOKUP($K21,'FLIGHT-D'!$C$6:$I$41,L$2,FALSE)))</f>
        <v>#N/A</v>
      </c>
    </row>
    <row r="22" spans="1:12" ht="12.75">
      <c r="A22" s="110" t="e">
        <f t="shared" si="0"/>
        <v>#N/A</v>
      </c>
      <c r="B22" s="127" t="e">
        <f>IF('Day-1'!C23=0,"",'Day-1'!C23)</f>
        <v>#N/A</v>
      </c>
      <c r="C22" s="128" t="e">
        <f>IF(B22="","",VLOOKUP($B22,'Day-3'!$T$5:$Y$40,C$2,FALSE))</f>
        <v>#N/A</v>
      </c>
      <c r="D22" s="131"/>
      <c r="E22" s="128" t="e">
        <f>IF($B22="","",VLOOKUP($B22,'Day-3'!$T$5:$Y$40,E$2,FALSE))</f>
        <v>#N/A</v>
      </c>
      <c r="F22" s="128" t="e">
        <f>IF($B22="","",IF($E22=0,0,VLOOKUP($E22,'FLIGHT-A'!$C$6:$I$41,F$2,FALSE)))</f>
        <v>#N/A</v>
      </c>
      <c r="G22" s="128" t="e">
        <f>IF($B22="","",VLOOKUP($B22,'Day-3'!$T$5:$Y$40,G$2,FALSE))</f>
        <v>#N/A</v>
      </c>
      <c r="H22" s="128" t="e">
        <f>IF($B22="","",IF($G22=0,0,VLOOKUP($G22,'FLIGHT-B'!$C$6:$I$41,H$2,FALSE)))</f>
        <v>#N/A</v>
      </c>
      <c r="I22" s="128" t="e">
        <f>IF($B22="","",VLOOKUP($B22,'Day-3'!$T$5:$Y$40,I$2,FALSE))</f>
        <v>#N/A</v>
      </c>
      <c r="J22" s="128" t="e">
        <f>IF($B22="","",IF($I22=0,0,VLOOKUP($I22,'FLIGHT-C'!$C$6:$I$41,J$2,FALSE)))</f>
        <v>#N/A</v>
      </c>
      <c r="K22" s="128" t="e">
        <f>IF($B22="","",VLOOKUP($B22,'Day-3'!$T$5:$Y$40,K$2,FALSE))</f>
        <v>#N/A</v>
      </c>
      <c r="L22" s="128" t="e">
        <f>IF($B22="","",IF($K22=0,0,VLOOKUP($K22,'FLIGHT-D'!$C$6:$I$41,L$2,FALSE)))</f>
        <v>#N/A</v>
      </c>
    </row>
    <row r="23" spans="1:12" ht="12.75">
      <c r="A23" s="110" t="e">
        <f t="shared" si="0"/>
        <v>#N/A</v>
      </c>
      <c r="B23" s="127" t="e">
        <f>IF('Day-1'!C24=0,"",'Day-1'!C24)</f>
        <v>#N/A</v>
      </c>
      <c r="C23" s="128" t="e">
        <f>IF(B23="","",VLOOKUP($B23,'Day-3'!$T$5:$Y$40,C$2,FALSE))</f>
        <v>#N/A</v>
      </c>
      <c r="D23" s="131"/>
      <c r="E23" s="128" t="e">
        <f>IF($B23="","",VLOOKUP($B23,'Day-3'!$T$5:$Y$40,E$2,FALSE))</f>
        <v>#N/A</v>
      </c>
      <c r="F23" s="128" t="e">
        <f>IF($B23="","",IF($E23=0,0,VLOOKUP($E23,'FLIGHT-A'!$C$6:$I$41,F$2,FALSE)))</f>
        <v>#N/A</v>
      </c>
      <c r="G23" s="128" t="e">
        <f>IF($B23="","",VLOOKUP($B23,'Day-3'!$T$5:$Y$40,G$2,FALSE))</f>
        <v>#N/A</v>
      </c>
      <c r="H23" s="128" t="e">
        <f>IF($B23="","",IF($G23=0,0,VLOOKUP($G23,'FLIGHT-B'!$C$6:$I$41,H$2,FALSE)))</f>
        <v>#N/A</v>
      </c>
      <c r="I23" s="128" t="e">
        <f>IF($B23="","",VLOOKUP($B23,'Day-3'!$T$5:$Y$40,I$2,FALSE))</f>
        <v>#N/A</v>
      </c>
      <c r="J23" s="128" t="e">
        <f>IF($B23="","",IF($I23=0,0,VLOOKUP($I23,'FLIGHT-C'!$C$6:$I$41,J$2,FALSE)))</f>
        <v>#N/A</v>
      </c>
      <c r="K23" s="128" t="e">
        <f>IF($B23="","",VLOOKUP($B23,'Day-3'!$T$5:$Y$40,K$2,FALSE))</f>
        <v>#N/A</v>
      </c>
      <c r="L23" s="128" t="e">
        <f>IF($B23="","",IF($K23=0,0,VLOOKUP($K23,'FLIGHT-D'!$C$6:$I$41,L$2,FALSE)))</f>
        <v>#N/A</v>
      </c>
    </row>
    <row r="24" spans="1:14" ht="12.75">
      <c r="A24" s="110" t="e">
        <f t="shared" si="0"/>
        <v>#N/A</v>
      </c>
      <c r="B24" s="127" t="e">
        <f>IF('Day-1'!C25=0,"",'Day-1'!C25)</f>
        <v>#N/A</v>
      </c>
      <c r="C24" s="128" t="e">
        <f>IF(B24="","",VLOOKUP($B24,'Day-3'!$T$5:$Y$40,C$2,FALSE))</f>
        <v>#N/A</v>
      </c>
      <c r="D24" s="131"/>
      <c r="E24" s="128" t="e">
        <f>IF($B24="","",VLOOKUP($B24,'Day-3'!$T$5:$Y$40,E$2,FALSE))</f>
        <v>#N/A</v>
      </c>
      <c r="F24" s="128" t="e">
        <f>IF($B24="","",IF($E24=0,0,VLOOKUP($E24,'FLIGHT-A'!$C$6:$I$41,F$2,FALSE)))</f>
        <v>#N/A</v>
      </c>
      <c r="G24" s="128" t="e">
        <f>IF($B24="","",VLOOKUP($B24,'Day-3'!$T$5:$Y$40,G$2,FALSE))</f>
        <v>#N/A</v>
      </c>
      <c r="H24" s="128" t="e">
        <f>IF($B24="","",IF($G24=0,0,VLOOKUP($G24,'FLIGHT-B'!$C$6:$I$41,H$2,FALSE)))</f>
        <v>#N/A</v>
      </c>
      <c r="I24" s="128" t="e">
        <f>IF($B24="","",VLOOKUP($B24,'Day-3'!$T$5:$Y$40,I$2,FALSE))</f>
        <v>#N/A</v>
      </c>
      <c r="J24" s="128" t="e">
        <f>IF($B24="","",IF($I24=0,0,VLOOKUP($I24,'FLIGHT-C'!$C$6:$I$41,J$2,FALSE)))</f>
        <v>#N/A</v>
      </c>
      <c r="K24" s="128" t="e">
        <f>IF($B24="","",VLOOKUP($B24,'Day-3'!$T$5:$Y$40,K$2,FALSE))</f>
        <v>#N/A</v>
      </c>
      <c r="L24" s="128" t="e">
        <f>IF($B24="","",IF($K24=0,0,VLOOKUP($K24,'FLIGHT-D'!$C$6:$I$41,L$2,FALSE)))</f>
        <v>#N/A</v>
      </c>
      <c r="M24"/>
      <c r="N24"/>
    </row>
    <row r="25" spans="1:14" ht="12.75">
      <c r="A25" s="110" t="e">
        <f t="shared" si="0"/>
        <v>#N/A</v>
      </c>
      <c r="B25" s="127" t="e">
        <f>IF('Day-1'!C26=0,"",'Day-1'!C26)</f>
        <v>#N/A</v>
      </c>
      <c r="C25" s="128" t="e">
        <f>IF(B25="","",VLOOKUP($B25,'Day-3'!$T$5:$Y$40,C$2,FALSE))</f>
        <v>#N/A</v>
      </c>
      <c r="D25" s="131"/>
      <c r="E25" s="128" t="e">
        <f>IF($B25="","",VLOOKUP($B25,'Day-3'!$T$5:$Y$40,E$2,FALSE))</f>
        <v>#N/A</v>
      </c>
      <c r="F25" s="128" t="e">
        <f>IF($B25="","",IF($E25=0,0,VLOOKUP($E25,'FLIGHT-A'!$C$6:$I$41,F$2,FALSE)))</f>
        <v>#N/A</v>
      </c>
      <c r="G25" s="128" t="e">
        <f>IF($B25="","",VLOOKUP($B25,'Day-3'!$T$5:$Y$40,G$2,FALSE))</f>
        <v>#N/A</v>
      </c>
      <c r="H25" s="128" t="e">
        <f>IF($B25="","",IF($G25=0,0,VLOOKUP($G25,'FLIGHT-B'!$C$6:$I$41,H$2,FALSE)))</f>
        <v>#N/A</v>
      </c>
      <c r="I25" s="128" t="e">
        <f>IF($B25="","",VLOOKUP($B25,'Day-3'!$T$5:$Y$40,I$2,FALSE))</f>
        <v>#N/A</v>
      </c>
      <c r="J25" s="128" t="e">
        <f>IF($B25="","",IF($I25=0,0,VLOOKUP($I25,'FLIGHT-C'!$C$6:$I$41,J$2,FALSE)))</f>
        <v>#N/A</v>
      </c>
      <c r="K25" s="128" t="e">
        <f>IF($B25="","",VLOOKUP($B25,'Day-3'!$T$5:$Y$40,K$2,FALSE))</f>
        <v>#N/A</v>
      </c>
      <c r="L25" s="128" t="e">
        <f>IF($B25="","",IF($K25=0,0,VLOOKUP($K25,'FLIGHT-D'!$C$6:$I$41,L$2,FALSE)))</f>
        <v>#N/A</v>
      </c>
      <c r="M25"/>
      <c r="N25"/>
    </row>
    <row r="26" spans="1:14" ht="12.75" customHeight="1">
      <c r="A26" s="110" t="e">
        <f t="shared" si="0"/>
        <v>#N/A</v>
      </c>
      <c r="B26" s="127" t="e">
        <f>IF('Day-1'!C27=0,"",'Day-1'!C27)</f>
        <v>#N/A</v>
      </c>
      <c r="C26" s="128" t="e">
        <f>IF(B26="","",VLOOKUP($B26,'Day-3'!$T$5:$Y$40,C$2,FALSE))</f>
        <v>#N/A</v>
      </c>
      <c r="D26" s="131"/>
      <c r="E26" s="128" t="e">
        <f>IF($B26="","",VLOOKUP($B26,'Day-3'!$T$5:$Y$40,E$2,FALSE))</f>
        <v>#N/A</v>
      </c>
      <c r="F26" s="128" t="e">
        <f>IF($B26="","",IF($E26=0,0,VLOOKUP($E26,'FLIGHT-A'!$C$6:$I$41,F$2,FALSE)))</f>
        <v>#N/A</v>
      </c>
      <c r="G26" s="128" t="e">
        <f>IF($B26="","",VLOOKUP($B26,'Day-3'!$T$5:$Y$40,G$2,FALSE))</f>
        <v>#N/A</v>
      </c>
      <c r="H26" s="128" t="e">
        <f>IF($B26="","",IF($G26=0,0,VLOOKUP($G26,'FLIGHT-B'!$C$6:$I$41,H$2,FALSE)))</f>
        <v>#N/A</v>
      </c>
      <c r="I26" s="128" t="e">
        <f>IF($B26="","",VLOOKUP($B26,'Day-3'!$T$5:$Y$40,I$2,FALSE))</f>
        <v>#N/A</v>
      </c>
      <c r="J26" s="128" t="e">
        <f>IF($B26="","",IF($I26=0,0,VLOOKUP($I26,'FLIGHT-C'!$C$6:$I$41,J$2,FALSE)))</f>
        <v>#N/A</v>
      </c>
      <c r="K26" s="128" t="e">
        <f>IF($B26="","",VLOOKUP($B26,'Day-3'!$T$5:$Y$40,K$2,FALSE))</f>
        <v>#N/A</v>
      </c>
      <c r="L26" s="128" t="e">
        <f>IF($B26="","",IF($K26=0,0,VLOOKUP($K26,'FLIGHT-D'!$C$6:$I$41,L$2,FALSE)))</f>
        <v>#N/A</v>
      </c>
      <c r="M26"/>
      <c r="N26"/>
    </row>
    <row r="27" spans="1:14" ht="12.75">
      <c r="A27" s="110" t="e">
        <f t="shared" si="0"/>
        <v>#N/A</v>
      </c>
      <c r="B27" s="127" t="e">
        <f>IF('Day-1'!C28=0,"",'Day-1'!C28)</f>
        <v>#N/A</v>
      </c>
      <c r="C27" s="128" t="e">
        <f>IF(B27="","",VLOOKUP($B27,'Day-3'!$T$5:$Y$40,C$2,FALSE))</f>
        <v>#N/A</v>
      </c>
      <c r="D27" s="131"/>
      <c r="E27" s="128" t="e">
        <f>IF($B27="","",VLOOKUP($B27,'Day-3'!$T$5:$Y$40,E$2,FALSE))</f>
        <v>#N/A</v>
      </c>
      <c r="F27" s="128" t="e">
        <f>IF($B27="","",IF($E27=0,0,VLOOKUP($E27,'FLIGHT-A'!$C$6:$I$41,F$2,FALSE)))</f>
        <v>#N/A</v>
      </c>
      <c r="G27" s="128" t="e">
        <f>IF($B27="","",VLOOKUP($B27,'Day-3'!$T$5:$Y$40,G$2,FALSE))</f>
        <v>#N/A</v>
      </c>
      <c r="H27" s="128" t="e">
        <f>IF($B27="","",IF($G27=0,0,VLOOKUP($G27,'FLIGHT-B'!$C$6:$I$41,H$2,FALSE)))</f>
        <v>#N/A</v>
      </c>
      <c r="I27" s="128" t="e">
        <f>IF($B27="","",VLOOKUP($B27,'Day-3'!$T$5:$Y$40,I$2,FALSE))</f>
        <v>#N/A</v>
      </c>
      <c r="J27" s="128" t="e">
        <f>IF($B27="","",IF($I27=0,0,VLOOKUP($I27,'FLIGHT-C'!$C$6:$I$41,J$2,FALSE)))</f>
        <v>#N/A</v>
      </c>
      <c r="K27" s="128" t="e">
        <f>IF($B27="","",VLOOKUP($B27,'Day-3'!$T$5:$Y$40,K$2,FALSE))</f>
        <v>#N/A</v>
      </c>
      <c r="L27" s="128" t="e">
        <f>IF($B27="","",IF($K27=0,0,VLOOKUP($K27,'FLIGHT-D'!$C$6:$I$41,L$2,FALSE)))</f>
        <v>#N/A</v>
      </c>
      <c r="M27"/>
      <c r="N27"/>
    </row>
    <row r="28" spans="1:14" ht="12.75">
      <c r="A28" s="110" t="e">
        <f t="shared" si="0"/>
        <v>#N/A</v>
      </c>
      <c r="B28" s="127" t="e">
        <f>IF('Day-1'!C29=0,"",'Day-1'!C29)</f>
        <v>#N/A</v>
      </c>
      <c r="C28" s="128" t="e">
        <f>IF(B28="","",VLOOKUP($B28,'Day-3'!$T$5:$Y$40,C$2,FALSE))</f>
        <v>#N/A</v>
      </c>
      <c r="D28" s="131"/>
      <c r="E28" s="128" t="e">
        <f>IF($B28="","",VLOOKUP($B28,'Day-3'!$T$5:$Y$40,E$2,FALSE))</f>
        <v>#N/A</v>
      </c>
      <c r="F28" s="128" t="e">
        <f>IF($B28="","",IF($E28=0,0,VLOOKUP($E28,'FLIGHT-A'!$C$6:$I$41,F$2,FALSE)))</f>
        <v>#N/A</v>
      </c>
      <c r="G28" s="128" t="e">
        <f>IF($B28="","",VLOOKUP($B28,'Day-3'!$T$5:$Y$40,G$2,FALSE))</f>
        <v>#N/A</v>
      </c>
      <c r="H28" s="128" t="e">
        <f>IF($B28="","",IF($G28=0,0,VLOOKUP($G28,'FLIGHT-B'!$C$6:$I$41,H$2,FALSE)))</f>
        <v>#N/A</v>
      </c>
      <c r="I28" s="128" t="e">
        <f>IF($B28="","",VLOOKUP($B28,'Day-3'!$T$5:$Y$40,I$2,FALSE))</f>
        <v>#N/A</v>
      </c>
      <c r="J28" s="128" t="e">
        <f>IF($B28="","",IF($I28=0,0,VLOOKUP($I28,'FLIGHT-C'!$C$6:$I$41,J$2,FALSE)))</f>
        <v>#N/A</v>
      </c>
      <c r="K28" s="128" t="e">
        <f>IF($B28="","",VLOOKUP($B28,'Day-3'!$T$5:$Y$40,K$2,FALSE))</f>
        <v>#N/A</v>
      </c>
      <c r="L28" s="128" t="e">
        <f>IF($B28="","",IF($K28=0,0,VLOOKUP($K28,'FLIGHT-D'!$C$6:$I$41,L$2,FALSE)))</f>
        <v>#N/A</v>
      </c>
      <c r="M28"/>
      <c r="N28"/>
    </row>
    <row r="29" spans="1:14" ht="12.75">
      <c r="A29" s="110" t="e">
        <f t="shared" si="0"/>
        <v>#N/A</v>
      </c>
      <c r="B29" s="127" t="e">
        <f>IF('Day-1'!C30=0,"",'Day-1'!C30)</f>
        <v>#N/A</v>
      </c>
      <c r="C29" s="128" t="e">
        <f>IF(B29="","",VLOOKUP($B29,'Day-3'!$T$5:$Y$40,C$2,FALSE))</f>
        <v>#N/A</v>
      </c>
      <c r="D29" s="131"/>
      <c r="E29" s="128" t="e">
        <f>IF($B29="","",VLOOKUP($B29,'Day-3'!$T$5:$Y$40,E$2,FALSE))</f>
        <v>#N/A</v>
      </c>
      <c r="F29" s="128" t="e">
        <f>IF($B29="","",IF($E29=0,0,VLOOKUP($E29,'FLIGHT-A'!$C$6:$I$41,F$2,FALSE)))</f>
        <v>#N/A</v>
      </c>
      <c r="G29" s="128" t="e">
        <f>IF($B29="","",VLOOKUP($B29,'Day-3'!$T$5:$Y$40,G$2,FALSE))</f>
        <v>#N/A</v>
      </c>
      <c r="H29" s="128" t="e">
        <f>IF($B29="","",IF($G29=0,0,VLOOKUP($G29,'FLIGHT-B'!$C$6:$I$41,H$2,FALSE)))</f>
        <v>#N/A</v>
      </c>
      <c r="I29" s="128" t="e">
        <f>IF($B29="","",VLOOKUP($B29,'Day-3'!$T$5:$Y$40,I$2,FALSE))</f>
        <v>#N/A</v>
      </c>
      <c r="J29" s="128" t="e">
        <f>IF($B29="","",IF($I29=0,0,VLOOKUP($I29,'FLIGHT-C'!$C$6:$I$41,J$2,FALSE)))</f>
        <v>#N/A</v>
      </c>
      <c r="K29" s="128" t="e">
        <f>IF($B29="","",VLOOKUP($B29,'Day-3'!$T$5:$Y$40,K$2,FALSE))</f>
        <v>#N/A</v>
      </c>
      <c r="L29" s="128" t="e">
        <f>IF($B29="","",IF($K29=0,0,VLOOKUP($K29,'FLIGHT-D'!$C$6:$I$41,L$2,FALSE)))</f>
        <v>#N/A</v>
      </c>
      <c r="M29"/>
      <c r="N29"/>
    </row>
    <row r="30" spans="1:14" ht="12.75">
      <c r="A30" s="110" t="e">
        <f t="shared" si="0"/>
        <v>#N/A</v>
      </c>
      <c r="B30" s="127" t="e">
        <f>IF('Day-1'!C31=0,"",'Day-1'!C31)</f>
        <v>#N/A</v>
      </c>
      <c r="C30" s="128" t="e">
        <f>IF(B30="","",VLOOKUP($B30,'Day-3'!$T$5:$Y$40,C$2,FALSE))</f>
        <v>#N/A</v>
      </c>
      <c r="D30" s="131"/>
      <c r="E30" s="128" t="e">
        <f>IF($B30="","",VLOOKUP($B30,'Day-3'!$T$5:$Y$40,E$2,FALSE))</f>
        <v>#N/A</v>
      </c>
      <c r="F30" s="128" t="e">
        <f>IF($B30="","",IF($E30=0,0,VLOOKUP($E30,'FLIGHT-A'!$C$6:$I$41,F$2,FALSE)))</f>
        <v>#N/A</v>
      </c>
      <c r="G30" s="128" t="e">
        <f>IF($B30="","",VLOOKUP($B30,'Day-3'!$T$5:$Y$40,G$2,FALSE))</f>
        <v>#N/A</v>
      </c>
      <c r="H30" s="128" t="e">
        <f>IF($B30="","",IF($G30=0,0,VLOOKUP($G30,'FLIGHT-B'!$C$6:$I$41,H$2,FALSE)))</f>
        <v>#N/A</v>
      </c>
      <c r="I30" s="128" t="e">
        <f>IF($B30="","",VLOOKUP($B30,'Day-3'!$T$5:$Y$40,I$2,FALSE))</f>
        <v>#N/A</v>
      </c>
      <c r="J30" s="128" t="e">
        <f>IF($B30="","",IF($I30=0,0,VLOOKUP($I30,'FLIGHT-C'!$C$6:$I$41,J$2,FALSE)))</f>
        <v>#N/A</v>
      </c>
      <c r="K30" s="128" t="e">
        <f>IF($B30="","",VLOOKUP($B30,'Day-3'!$T$5:$Y$40,K$2,FALSE))</f>
        <v>#N/A</v>
      </c>
      <c r="L30" s="128" t="e">
        <f>IF($B30="","",IF($K30=0,0,VLOOKUP($K30,'FLIGHT-D'!$C$6:$I$41,L$2,FALSE)))</f>
        <v>#N/A</v>
      </c>
      <c r="M30"/>
      <c r="N30"/>
    </row>
    <row r="31" spans="1:14" ht="12.75">
      <c r="A31" s="110" t="e">
        <f t="shared" si="0"/>
        <v>#N/A</v>
      </c>
      <c r="B31" s="127" t="e">
        <f>IF('Day-1'!C32=0,"",'Day-1'!C32)</f>
        <v>#N/A</v>
      </c>
      <c r="C31" s="128" t="e">
        <f>IF(B31="","",VLOOKUP($B31,'Day-3'!$T$5:$Y$40,C$2,FALSE))</f>
        <v>#N/A</v>
      </c>
      <c r="D31" s="131"/>
      <c r="E31" s="128" t="e">
        <f>IF($B31="","",VLOOKUP($B31,'Day-3'!$T$5:$Y$40,E$2,FALSE))</f>
        <v>#N/A</v>
      </c>
      <c r="F31" s="128" t="e">
        <f>IF($B31="","",IF($E31=0,0,VLOOKUP($E31,'FLIGHT-A'!$C$6:$I$41,F$2,FALSE)))</f>
        <v>#N/A</v>
      </c>
      <c r="G31" s="128" t="e">
        <f>IF($B31="","",VLOOKUP($B31,'Day-3'!$T$5:$Y$40,G$2,FALSE))</f>
        <v>#N/A</v>
      </c>
      <c r="H31" s="128" t="e">
        <f>IF($B31="","",IF($G31=0,0,VLOOKUP($G31,'FLIGHT-B'!$C$6:$I$41,H$2,FALSE)))</f>
        <v>#N/A</v>
      </c>
      <c r="I31" s="128" t="e">
        <f>IF($B31="","",VLOOKUP($B31,'Day-3'!$T$5:$Y$40,I$2,FALSE))</f>
        <v>#N/A</v>
      </c>
      <c r="J31" s="128" t="e">
        <f>IF($B31="","",IF($I31=0,0,VLOOKUP($I31,'FLIGHT-C'!$C$6:$I$41,J$2,FALSE)))</f>
        <v>#N/A</v>
      </c>
      <c r="K31" s="128" t="e">
        <f>IF($B31="","",VLOOKUP($B31,'Day-3'!$T$5:$Y$40,K$2,FALSE))</f>
        <v>#N/A</v>
      </c>
      <c r="L31" s="128" t="e">
        <f>IF($B31="","",IF($K31=0,0,VLOOKUP($K31,'FLIGHT-D'!$C$6:$I$41,L$2,FALSE)))</f>
        <v>#N/A</v>
      </c>
      <c r="M31"/>
      <c r="N31"/>
    </row>
    <row r="32" spans="1:14" ht="12.75">
      <c r="A32" s="110" t="e">
        <f t="shared" si="0"/>
        <v>#N/A</v>
      </c>
      <c r="B32" s="127" t="e">
        <f>IF('Day-1'!C33=0,"",'Day-1'!C33)</f>
        <v>#N/A</v>
      </c>
      <c r="C32" s="128" t="e">
        <f>IF(B32="","",VLOOKUP($B32,'Day-3'!$T$5:$Y$40,C$2,FALSE))</f>
        <v>#N/A</v>
      </c>
      <c r="D32" s="131"/>
      <c r="E32" s="128" t="e">
        <f>IF($B32="","",VLOOKUP($B32,'Day-3'!$T$5:$Y$40,E$2,FALSE))</f>
        <v>#N/A</v>
      </c>
      <c r="F32" s="128" t="e">
        <f>IF($B32="","",IF($E32=0,0,VLOOKUP($E32,'FLIGHT-A'!$C$6:$I$41,F$2,FALSE)))</f>
        <v>#N/A</v>
      </c>
      <c r="G32" s="128" t="e">
        <f>IF($B32="","",VLOOKUP($B32,'Day-3'!$T$5:$Y$40,G$2,FALSE))</f>
        <v>#N/A</v>
      </c>
      <c r="H32" s="128" t="e">
        <f>IF($B32="","",IF($G32=0,0,VLOOKUP($G32,'FLIGHT-B'!$C$6:$I$41,H$2,FALSE)))</f>
        <v>#N/A</v>
      </c>
      <c r="I32" s="128" t="e">
        <f>IF($B32="","",VLOOKUP($B32,'Day-3'!$T$5:$Y$40,I$2,FALSE))</f>
        <v>#N/A</v>
      </c>
      <c r="J32" s="128" t="e">
        <f>IF($B32="","",IF($I32=0,0,VLOOKUP($I32,'FLIGHT-C'!$C$6:$I$41,J$2,FALSE)))</f>
        <v>#N/A</v>
      </c>
      <c r="K32" s="128" t="e">
        <f>IF($B32="","",VLOOKUP($B32,'Day-3'!$T$5:$Y$40,K$2,FALSE))</f>
        <v>#N/A</v>
      </c>
      <c r="L32" s="128" t="e">
        <f>IF($B32="","",IF($K32=0,0,VLOOKUP($K32,'FLIGHT-D'!$C$6:$I$41,L$2,FALSE)))</f>
        <v>#N/A</v>
      </c>
      <c r="M32"/>
      <c r="N32"/>
    </row>
    <row r="33" spans="1:14" ht="12.75">
      <c r="A33" s="110" t="e">
        <f t="shared" si="0"/>
        <v>#N/A</v>
      </c>
      <c r="B33" s="127" t="e">
        <f>IF('Day-1'!C34=0,"",'Day-1'!C34)</f>
        <v>#N/A</v>
      </c>
      <c r="C33" s="128" t="e">
        <f>IF(B33="","",VLOOKUP($B33,'Day-3'!$T$5:$Y$40,C$2,FALSE))</f>
        <v>#N/A</v>
      </c>
      <c r="D33" s="131"/>
      <c r="E33" s="128" t="e">
        <f>IF($B33="","",VLOOKUP($B33,'Day-3'!$T$5:$Y$40,E$2,FALSE))</f>
        <v>#N/A</v>
      </c>
      <c r="F33" s="128" t="e">
        <f>IF($B33="","",IF($E33=0,0,VLOOKUP($E33,'FLIGHT-A'!$C$6:$I$41,F$2,FALSE)))</f>
        <v>#N/A</v>
      </c>
      <c r="G33" s="128" t="e">
        <f>IF($B33="","",VLOOKUP($B33,'Day-3'!$T$5:$Y$40,G$2,FALSE))</f>
        <v>#N/A</v>
      </c>
      <c r="H33" s="128" t="e">
        <f>IF($B33="","",IF($G33=0,0,VLOOKUP($G33,'FLIGHT-B'!$C$6:$I$41,H$2,FALSE)))</f>
        <v>#N/A</v>
      </c>
      <c r="I33" s="128" t="e">
        <f>IF($B33="","",VLOOKUP($B33,'Day-3'!$T$5:$Y$40,I$2,FALSE))</f>
        <v>#N/A</v>
      </c>
      <c r="J33" s="128" t="e">
        <f>IF($B33="","",IF($I33=0,0,VLOOKUP($I33,'FLIGHT-C'!$C$6:$I$41,J$2,FALSE)))</f>
        <v>#N/A</v>
      </c>
      <c r="K33" s="128" t="e">
        <f>IF($B33="","",VLOOKUP($B33,'Day-3'!$T$5:$Y$40,K$2,FALSE))</f>
        <v>#N/A</v>
      </c>
      <c r="L33" s="128" t="e">
        <f>IF($B33="","",IF($K33=0,0,VLOOKUP($K33,'FLIGHT-D'!$C$6:$I$41,L$2,FALSE)))</f>
        <v>#N/A</v>
      </c>
      <c r="M33"/>
      <c r="N33"/>
    </row>
    <row r="34" spans="1:14" ht="12.75">
      <c r="A34" s="110" t="e">
        <f t="shared" si="0"/>
        <v>#N/A</v>
      </c>
      <c r="B34" s="127" t="e">
        <f>IF('Day-1'!C35=0,"",'Day-1'!C35)</f>
        <v>#N/A</v>
      </c>
      <c r="C34" s="128" t="e">
        <f>IF(B34="","",VLOOKUP($B34,'Day-3'!$T$5:$Y$40,C$2,FALSE))</f>
        <v>#N/A</v>
      </c>
      <c r="D34" s="131"/>
      <c r="E34" s="128" t="e">
        <f>IF($B34="","",VLOOKUP($B34,'Day-3'!$T$5:$Y$40,E$2,FALSE))</f>
        <v>#N/A</v>
      </c>
      <c r="F34" s="128" t="e">
        <f>IF($B34="","",IF($E34=0,0,VLOOKUP($E34,'FLIGHT-A'!$C$6:$I$41,F$2,FALSE)))</f>
        <v>#N/A</v>
      </c>
      <c r="G34" s="128" t="e">
        <f>IF($B34="","",VLOOKUP($B34,'Day-3'!$T$5:$Y$40,G$2,FALSE))</f>
        <v>#N/A</v>
      </c>
      <c r="H34" s="128" t="e">
        <f>IF($B34="","",IF($G34=0,0,VLOOKUP($G34,'FLIGHT-B'!$C$6:$I$41,H$2,FALSE)))</f>
        <v>#N/A</v>
      </c>
      <c r="I34" s="128" t="e">
        <f>IF($B34="","",VLOOKUP($B34,'Day-3'!$T$5:$Y$40,I$2,FALSE))</f>
        <v>#N/A</v>
      </c>
      <c r="J34" s="128" t="e">
        <f>IF($B34="","",IF($I34=0,0,VLOOKUP($I34,'FLIGHT-C'!$C$6:$I$41,J$2,FALSE)))</f>
        <v>#N/A</v>
      </c>
      <c r="K34" s="128" t="e">
        <f>IF($B34="","",VLOOKUP($B34,'Day-3'!$T$5:$Y$40,K$2,FALSE))</f>
        <v>#N/A</v>
      </c>
      <c r="L34" s="128" t="e">
        <f>IF($B34="","",IF($K34=0,0,VLOOKUP($K34,'FLIGHT-D'!$C$6:$I$41,L$2,FALSE)))</f>
        <v>#N/A</v>
      </c>
      <c r="M34"/>
      <c r="N34"/>
    </row>
    <row r="35" spans="1:14" ht="12.75">
      <c r="A35" s="110" t="e">
        <f t="shared" si="0"/>
        <v>#N/A</v>
      </c>
      <c r="B35" s="127" t="e">
        <f>IF('Day-1'!C36=0,"",'Day-1'!C36)</f>
        <v>#N/A</v>
      </c>
      <c r="C35" s="128" t="e">
        <f>IF(B35="","",VLOOKUP($B35,'Day-3'!$T$5:$Y$40,C$2,FALSE))</f>
        <v>#N/A</v>
      </c>
      <c r="D35" s="131"/>
      <c r="E35" s="128" t="e">
        <f>IF($B35="","",VLOOKUP($B35,'Day-3'!$T$5:$Y$40,E$2,FALSE))</f>
        <v>#N/A</v>
      </c>
      <c r="F35" s="128" t="e">
        <f>IF($B35="","",IF($E35=0,0,VLOOKUP($E35,'FLIGHT-A'!$C$6:$I$41,F$2,FALSE)))</f>
        <v>#N/A</v>
      </c>
      <c r="G35" s="128" t="e">
        <f>IF($B35="","",VLOOKUP($B35,'Day-3'!$T$5:$Y$40,G$2,FALSE))</f>
        <v>#N/A</v>
      </c>
      <c r="H35" s="128" t="e">
        <f>IF($B35="","",IF($G35=0,0,VLOOKUP($G35,'FLIGHT-B'!$C$6:$I$41,H$2,FALSE)))</f>
        <v>#N/A</v>
      </c>
      <c r="I35" s="128" t="e">
        <f>IF($B35="","",VLOOKUP($B35,'Day-3'!$T$5:$Y$40,I$2,FALSE))</f>
        <v>#N/A</v>
      </c>
      <c r="J35" s="128" t="e">
        <f>IF($B35="","",IF($I35=0,0,VLOOKUP($I35,'FLIGHT-C'!$C$6:$I$41,J$2,FALSE)))</f>
        <v>#N/A</v>
      </c>
      <c r="K35" s="128" t="e">
        <f>IF($B35="","",VLOOKUP($B35,'Day-3'!$T$5:$Y$40,K$2,FALSE))</f>
        <v>#N/A</v>
      </c>
      <c r="L35" s="128" t="e">
        <f>IF($B35="","",IF($K35=0,0,VLOOKUP($K35,'FLIGHT-D'!$C$6:$I$41,L$2,FALSE)))</f>
        <v>#N/A</v>
      </c>
      <c r="M35"/>
      <c r="N35"/>
    </row>
    <row r="36" spans="1:14" ht="12.75">
      <c r="A36" s="110" t="e">
        <f t="shared" si="0"/>
        <v>#N/A</v>
      </c>
      <c r="B36" s="127" t="e">
        <f>IF('Day-1'!C37=0,"",'Day-1'!C37)</f>
        <v>#N/A</v>
      </c>
      <c r="C36" s="128" t="e">
        <f>IF(B36="","",VLOOKUP($B36,'Day-3'!$T$5:$Y$40,C$2,FALSE))</f>
        <v>#N/A</v>
      </c>
      <c r="D36" s="131"/>
      <c r="E36" s="128" t="e">
        <f>IF($B36="","",VLOOKUP($B36,'Day-3'!$T$5:$Y$40,E$2,FALSE))</f>
        <v>#N/A</v>
      </c>
      <c r="F36" s="128" t="e">
        <f>IF($B36="","",IF($E36=0,0,VLOOKUP($E36,'FLIGHT-A'!$C$6:$I$41,F$2,FALSE)))</f>
        <v>#N/A</v>
      </c>
      <c r="G36" s="128" t="e">
        <f>IF($B36="","",VLOOKUP($B36,'Day-3'!$T$5:$Y$40,G$2,FALSE))</f>
        <v>#N/A</v>
      </c>
      <c r="H36" s="128" t="e">
        <f>IF($B36="","",IF($G36=0,0,VLOOKUP($G36,'FLIGHT-B'!$C$6:$I$41,H$2,FALSE)))</f>
        <v>#N/A</v>
      </c>
      <c r="I36" s="128" t="e">
        <f>IF($B36="","",VLOOKUP($B36,'Day-3'!$T$5:$Y$40,I$2,FALSE))</f>
        <v>#N/A</v>
      </c>
      <c r="J36" s="128" t="e">
        <f>IF($B36="","",IF($I36=0,0,VLOOKUP($I36,'FLIGHT-C'!$C$6:$I$41,J$2,FALSE)))</f>
        <v>#N/A</v>
      </c>
      <c r="K36" s="128" t="e">
        <f>IF($B36="","",VLOOKUP($B36,'Day-3'!$T$5:$Y$40,K$2,FALSE))</f>
        <v>#N/A</v>
      </c>
      <c r="L36" s="128" t="e">
        <f>IF($B36="","",IF($K36=0,0,VLOOKUP($K36,'FLIGHT-D'!$C$6:$I$41,L$2,FALSE)))</f>
        <v>#N/A</v>
      </c>
      <c r="M36"/>
      <c r="N36"/>
    </row>
    <row r="37" spans="1:14" ht="12.75">
      <c r="A37" s="110" t="e">
        <f t="shared" si="0"/>
        <v>#N/A</v>
      </c>
      <c r="B37" s="127" t="e">
        <f>IF('Day-1'!C38=0,"",'Day-1'!C38)</f>
        <v>#N/A</v>
      </c>
      <c r="C37" s="128" t="e">
        <f>IF(B37="","",VLOOKUP($B37,'Day-3'!$T$5:$Y$40,C$2,FALSE))</f>
        <v>#N/A</v>
      </c>
      <c r="D37" s="131"/>
      <c r="E37" s="128" t="e">
        <f>IF($B37="","",VLOOKUP($B37,'Day-3'!$T$5:$Y$40,E$2,FALSE))</f>
        <v>#N/A</v>
      </c>
      <c r="F37" s="128" t="e">
        <f>IF($B37="","",IF($E37=0,0,VLOOKUP($E37,'FLIGHT-A'!$C$6:$I$41,F$2,FALSE)))</f>
        <v>#N/A</v>
      </c>
      <c r="G37" s="128" t="e">
        <f>IF($B37="","",VLOOKUP($B37,'Day-3'!$T$5:$Y$40,G$2,FALSE))</f>
        <v>#N/A</v>
      </c>
      <c r="H37" s="128" t="e">
        <f>IF($B37="","",IF($G37=0,0,VLOOKUP($G37,'FLIGHT-B'!$C$6:$I$41,H$2,FALSE)))</f>
        <v>#N/A</v>
      </c>
      <c r="I37" s="128" t="e">
        <f>IF($B37="","",VLOOKUP($B37,'Day-3'!$T$5:$Y$40,I$2,FALSE))</f>
        <v>#N/A</v>
      </c>
      <c r="J37" s="128" t="e">
        <f>IF($B37="","",IF($I37=0,0,VLOOKUP($I37,'FLIGHT-C'!$C$6:$I$41,J$2,FALSE)))</f>
        <v>#N/A</v>
      </c>
      <c r="K37" s="128" t="e">
        <f>IF($B37="","",VLOOKUP($B37,'Day-3'!$T$5:$Y$40,K$2,FALSE))</f>
        <v>#N/A</v>
      </c>
      <c r="L37" s="128" t="e">
        <f>IF($B37="","",IF($K37=0,0,VLOOKUP($K37,'FLIGHT-D'!$C$6:$I$41,L$2,FALSE)))</f>
        <v>#N/A</v>
      </c>
      <c r="M37"/>
      <c r="N37"/>
    </row>
    <row r="38" spans="1:14" ht="12.75">
      <c r="A38" s="110" t="e">
        <f t="shared" si="0"/>
        <v>#N/A</v>
      </c>
      <c r="B38" s="127" t="e">
        <f>IF('Day-1'!C39=0,"",'Day-1'!C39)</f>
        <v>#N/A</v>
      </c>
      <c r="C38" s="128" t="e">
        <f>IF(B38="","",VLOOKUP($B38,'Day-3'!$T$5:$Y$40,C$2,FALSE))</f>
        <v>#N/A</v>
      </c>
      <c r="D38" s="131"/>
      <c r="E38" s="128" t="e">
        <f>IF($B38="","",VLOOKUP($B38,'Day-3'!$T$5:$Y$40,E$2,FALSE))</f>
        <v>#N/A</v>
      </c>
      <c r="F38" s="128" t="e">
        <f>IF($B38="","",IF($E38=0,0,VLOOKUP($E38,'FLIGHT-A'!$C$6:$I$41,F$2,FALSE)))</f>
        <v>#N/A</v>
      </c>
      <c r="G38" s="128" t="e">
        <f>IF($B38="","",VLOOKUP($B38,'Day-3'!$T$5:$Y$40,G$2,FALSE))</f>
        <v>#N/A</v>
      </c>
      <c r="H38" s="128" t="e">
        <f>IF($B38="","",IF($G38=0,0,VLOOKUP($G38,'FLIGHT-B'!$C$6:$I$41,H$2,FALSE)))</f>
        <v>#N/A</v>
      </c>
      <c r="I38" s="128" t="e">
        <f>IF($B38="","",VLOOKUP($B38,'Day-3'!$T$5:$Y$40,I$2,FALSE))</f>
        <v>#N/A</v>
      </c>
      <c r="J38" s="128" t="e">
        <f>IF($B38="","",IF($I38=0,0,VLOOKUP($I38,'FLIGHT-C'!$C$6:$I$41,J$2,FALSE)))</f>
        <v>#N/A</v>
      </c>
      <c r="K38" s="128" t="e">
        <f>IF($B38="","",VLOOKUP($B38,'Day-3'!$T$5:$Y$40,K$2,FALSE))</f>
        <v>#N/A</v>
      </c>
      <c r="L38" s="128" t="e">
        <f>IF($B38="","",IF($K38=0,0,VLOOKUP($K38,'FLIGHT-D'!$C$6:$I$41,L$2,FALSE)))</f>
        <v>#N/A</v>
      </c>
      <c r="M38"/>
      <c r="N38"/>
    </row>
    <row r="39" spans="1:14" ht="12.75">
      <c r="A39" s="110" t="e">
        <f t="shared" si="0"/>
        <v>#N/A</v>
      </c>
      <c r="B39" s="127" t="e">
        <f>IF('Day-1'!C40=0,"",'Day-1'!C40)</f>
        <v>#N/A</v>
      </c>
      <c r="C39" s="128" t="e">
        <f>IF(B39="","",VLOOKUP($B39,'Day-3'!$T$5:$Y$40,C$2,FALSE))</f>
        <v>#N/A</v>
      </c>
      <c r="D39" s="131"/>
      <c r="E39" s="128" t="e">
        <f>IF($B39="","",VLOOKUP($B39,'Day-3'!$T$5:$Y$40,E$2,FALSE))</f>
        <v>#N/A</v>
      </c>
      <c r="F39" s="128" t="e">
        <f>IF($B39="","",IF($E39=0,0,VLOOKUP($E39,'FLIGHT-A'!$C$6:$I$41,F$2,FALSE)))</f>
        <v>#N/A</v>
      </c>
      <c r="G39" s="128" t="e">
        <f>IF($B39="","",VLOOKUP($B39,'Day-3'!$T$5:$Y$40,G$2,FALSE))</f>
        <v>#N/A</v>
      </c>
      <c r="H39" s="128" t="e">
        <f>IF($B39="","",IF($G39=0,0,VLOOKUP($G39,'FLIGHT-B'!$C$6:$I$41,H$2,FALSE)))</f>
        <v>#N/A</v>
      </c>
      <c r="I39" s="128" t="e">
        <f>IF($B39="","",VLOOKUP($B39,'Day-3'!$T$5:$Y$40,I$2,FALSE))</f>
        <v>#N/A</v>
      </c>
      <c r="J39" s="128" t="e">
        <f>IF($B39="","",IF($I39=0,0,VLOOKUP($I39,'FLIGHT-C'!$C$6:$I$41,J$2,FALSE)))</f>
        <v>#N/A</v>
      </c>
      <c r="K39" s="128" t="e">
        <f>IF($B39="","",VLOOKUP($B39,'Day-3'!$T$5:$Y$40,K$2,FALSE))</f>
        <v>#N/A</v>
      </c>
      <c r="L39" s="128" t="e">
        <f>IF($B39="","",IF($K39=0,0,VLOOKUP($K39,'FLIGHT-D'!$C$6:$I$41,L$2,FALSE)))</f>
        <v>#N/A</v>
      </c>
      <c r="M39"/>
      <c r="N39"/>
    </row>
    <row r="40" spans="1:14" ht="12.75">
      <c r="A40" s="110"/>
      <c r="M40"/>
      <c r="N40"/>
    </row>
  </sheetData>
  <sheetProtection/>
  <mergeCells count="1">
    <mergeCell ref="G1:I1"/>
  </mergeCells>
  <conditionalFormatting sqref="D4:D39">
    <cfRule type="cellIs" priority="1" dxfId="48" operator="equal" stopIfTrue="1">
      <formula>$C3</formula>
    </cfRule>
    <cfRule type="cellIs" priority="2" dxfId="48" operator="equal" stopIfTrue="1">
      <formula>$C5</formula>
    </cfRule>
  </conditionalFormatting>
  <conditionalFormatting sqref="C4:C39">
    <cfRule type="cellIs" priority="3" dxfId="39" operator="equal" stopIfTrue="1">
      <formula>$C3</formula>
    </cfRule>
    <cfRule type="cellIs" priority="4" dxfId="39" operator="equal" stopIfTrue="1">
      <formula>$C5</formula>
    </cfRule>
  </conditionalFormatting>
  <printOptions/>
  <pageMargins left="0.7" right="0.25" top="1.31" bottom="0.25" header="0.63" footer="0.5"/>
  <pageSetup horizontalDpi="300" verticalDpi="300" orientation="landscape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P39"/>
  <sheetViews>
    <sheetView zoomScale="75" zoomScaleNormal="75" zoomScalePageLayoutView="0" workbookViewId="0" topLeftCell="A1">
      <selection activeCell="G1" sqref="G1:K1"/>
    </sheetView>
  </sheetViews>
  <sheetFormatPr defaultColWidth="9.140625" defaultRowHeight="12.75"/>
  <cols>
    <col min="1" max="1" width="4.00390625" style="0" customWidth="1"/>
    <col min="2" max="2" width="6.57421875" style="0" customWidth="1"/>
    <col min="3" max="3" width="21.57421875" style="0" customWidth="1"/>
    <col min="4" max="4" width="6.8515625" style="0" customWidth="1"/>
    <col min="5" max="5" width="1.28515625" style="0" customWidth="1"/>
    <col min="6" max="6" width="6.8515625" style="0" customWidth="1"/>
    <col min="7" max="7" width="21.7109375" style="0" customWidth="1"/>
    <col min="8" max="8" width="7.28125" style="0" customWidth="1"/>
    <col min="9" max="9" width="1.7109375" style="0" customWidth="1"/>
    <col min="10" max="10" width="7.28125" style="0" customWidth="1"/>
    <col min="11" max="11" width="24.421875" style="0" customWidth="1"/>
    <col min="12" max="12" width="7.140625" style="0" customWidth="1"/>
    <col min="13" max="13" width="1.421875" style="0" customWidth="1"/>
    <col min="14" max="14" width="7.140625" style="0" customWidth="1"/>
    <col min="15" max="15" width="21.421875" style="0" customWidth="1"/>
    <col min="16" max="16" width="8.28125" style="0" customWidth="1"/>
  </cols>
  <sheetData>
    <row r="1" spans="2:16" ht="20.25">
      <c r="B1" s="91"/>
      <c r="D1" s="48"/>
      <c r="E1" s="48"/>
      <c r="F1" s="48"/>
      <c r="G1" s="315" t="s">
        <v>122</v>
      </c>
      <c r="H1" s="315"/>
      <c r="I1" s="315"/>
      <c r="J1" s="315"/>
      <c r="K1" s="315"/>
      <c r="L1" s="48"/>
      <c r="M1" s="48"/>
      <c r="N1" s="48"/>
      <c r="P1" s="48"/>
    </row>
    <row r="2" spans="2:16" ht="13.5" thickBot="1">
      <c r="B2" s="91"/>
      <c r="D2" s="48"/>
      <c r="E2" s="48"/>
      <c r="F2" s="48"/>
      <c r="H2" s="48"/>
      <c r="I2" s="48"/>
      <c r="J2" s="48"/>
      <c r="L2" s="48"/>
      <c r="M2" s="48"/>
      <c r="N2" s="48"/>
      <c r="P2" s="48"/>
    </row>
    <row r="3" spans="2:16" ht="13.5" thickBot="1">
      <c r="B3" s="95" t="s">
        <v>79</v>
      </c>
      <c r="C3" s="96" t="s">
        <v>80</v>
      </c>
      <c r="D3" s="97" t="s">
        <v>22</v>
      </c>
      <c r="E3" s="129"/>
      <c r="F3" s="98" t="s">
        <v>79</v>
      </c>
      <c r="G3" s="96" t="s">
        <v>81</v>
      </c>
      <c r="H3" s="97" t="s">
        <v>22</v>
      </c>
      <c r="I3" s="129"/>
      <c r="J3" s="98" t="s">
        <v>79</v>
      </c>
      <c r="K3" s="96" t="s">
        <v>82</v>
      </c>
      <c r="L3" s="97" t="s">
        <v>22</v>
      </c>
      <c r="M3" s="129"/>
      <c r="N3" s="98" t="s">
        <v>79</v>
      </c>
      <c r="O3" s="96" t="s">
        <v>83</v>
      </c>
      <c r="P3" s="97" t="s">
        <v>22</v>
      </c>
    </row>
    <row r="4" spans="2:16" ht="13.5" thickTop="1">
      <c r="B4" s="94">
        <f>IF('Day-1'!C5=0,"",'Day-1'!C5)</f>
        <v>1</v>
      </c>
      <c r="C4" s="54" t="e">
        <f>IF(B4="","",VLOOKUP(B4,'FLIGHT-A'!$U$6:$W$41,2,FALSE))</f>
        <v>#N/A</v>
      </c>
      <c r="D4" s="142" t="e">
        <f>IF(B4="","",VLOOKUP(C4,'FLIGHT-A'!C$6:I$41,7,FALSE))</f>
        <v>#N/A</v>
      </c>
      <c r="E4" s="130"/>
      <c r="F4" s="94">
        <f aca="true" t="shared" si="0" ref="F4:F39">B4</f>
        <v>1</v>
      </c>
      <c r="G4" s="54" t="e">
        <f>IF(B4="","",VLOOKUP(F4,'FLIGHT-B'!$U$6:$W$41,2,FALSE))</f>
        <v>#N/A</v>
      </c>
      <c r="H4" s="142" t="e">
        <f>IF(B4="","",VLOOKUP(G4,'FLIGHT-B'!$C$6:$I$41,7,FALSE))</f>
        <v>#N/A</v>
      </c>
      <c r="I4" s="130"/>
      <c r="J4" s="94">
        <f aca="true" t="shared" si="1" ref="J4:J39">B4</f>
        <v>1</v>
      </c>
      <c r="K4" s="54" t="e">
        <f>IF(B4="","",VLOOKUP(J4,'FLIGHT-C'!$U$6:$W$41,2,FALSE))</f>
        <v>#N/A</v>
      </c>
      <c r="L4" s="142" t="e">
        <f>IF(B4="","",VLOOKUP(K4,'FLIGHT-C'!$C$6:$I$41,7,FALSE))</f>
        <v>#N/A</v>
      </c>
      <c r="M4" s="130"/>
      <c r="N4" s="94">
        <f aca="true" t="shared" si="2" ref="N4:N39">B4</f>
        <v>1</v>
      </c>
      <c r="O4" s="54" t="e">
        <f>IF(B4="","",VLOOKUP(N4,'FLIGHT-D'!$U$6:$W$41,2,FALSE))</f>
        <v>#N/A</v>
      </c>
      <c r="P4" s="142" t="e">
        <f>IF(B4="","",VLOOKUP(O4,'FLIGHT-D'!$C$6:$I$41,7,FALSE))</f>
        <v>#N/A</v>
      </c>
    </row>
    <row r="5" spans="2:16" ht="12.75">
      <c r="B5" s="94" t="e">
        <f>IF('Day-1'!C6=0,"",'Day-1'!C6)</f>
        <v>#N/A</v>
      </c>
      <c r="C5" s="54" t="e">
        <f>IF(B5="","",VLOOKUP(B5,'FLIGHT-A'!$U$6:$W$41,2,FALSE))</f>
        <v>#N/A</v>
      </c>
      <c r="D5" s="142" t="e">
        <f>IF(B5="","",VLOOKUP(C5,'FLIGHT-A'!C$6:I$41,7,FALSE))</f>
        <v>#N/A</v>
      </c>
      <c r="E5" s="130"/>
      <c r="F5" s="94" t="e">
        <f t="shared" si="0"/>
        <v>#N/A</v>
      </c>
      <c r="G5" s="54" t="e">
        <f>IF(B5="","",VLOOKUP(F5,'FLIGHT-B'!$U$6:$W$41,2,FALSE))</f>
        <v>#N/A</v>
      </c>
      <c r="H5" s="142" t="e">
        <f>IF(B5="","",VLOOKUP(G5,'FLIGHT-B'!$C$6:$I$41,7,FALSE))</f>
        <v>#N/A</v>
      </c>
      <c r="I5" s="130"/>
      <c r="J5" s="94" t="e">
        <f t="shared" si="1"/>
        <v>#N/A</v>
      </c>
      <c r="K5" s="54" t="e">
        <f>IF(B5="","",VLOOKUP(J5,'FLIGHT-C'!$U$6:$W$41,2,FALSE))</f>
        <v>#N/A</v>
      </c>
      <c r="L5" s="142" t="e">
        <f>IF(B5="","",VLOOKUP(K5,'FLIGHT-C'!$C$6:$I$41,7,FALSE))</f>
        <v>#N/A</v>
      </c>
      <c r="M5" s="130"/>
      <c r="N5" s="94" t="e">
        <f t="shared" si="2"/>
        <v>#N/A</v>
      </c>
      <c r="O5" s="54" t="e">
        <f>IF(B5="","",VLOOKUP(N5,'FLIGHT-D'!$U$6:$W$41,2,FALSE))</f>
        <v>#N/A</v>
      </c>
      <c r="P5" s="142" t="e">
        <f>IF(B5="","",VLOOKUP(O5,'FLIGHT-D'!$C$6:$I$41,7,FALSE))</f>
        <v>#N/A</v>
      </c>
    </row>
    <row r="6" spans="2:16" ht="12.75">
      <c r="B6" s="94" t="e">
        <f>IF('Day-1'!C7=0,"",'Day-1'!C7)</f>
        <v>#N/A</v>
      </c>
      <c r="C6" s="54" t="e">
        <f>IF(B6="","",VLOOKUP(B6,'FLIGHT-A'!$U$6:$W$41,2,FALSE))</f>
        <v>#N/A</v>
      </c>
      <c r="D6" s="142" t="e">
        <f>IF(B6="","",VLOOKUP(C6,'FLIGHT-A'!C$6:I$41,7,FALSE))</f>
        <v>#N/A</v>
      </c>
      <c r="E6" s="130"/>
      <c r="F6" s="94" t="e">
        <f t="shared" si="0"/>
        <v>#N/A</v>
      </c>
      <c r="G6" s="54" t="e">
        <f>IF(B6="","",VLOOKUP(F6,'FLIGHT-B'!$U$6:$W$41,2,FALSE))</f>
        <v>#N/A</v>
      </c>
      <c r="H6" s="142" t="e">
        <f>IF(B6="","",VLOOKUP(G6,'FLIGHT-B'!$C$6:$I$41,7,FALSE))</f>
        <v>#N/A</v>
      </c>
      <c r="I6" s="130"/>
      <c r="J6" s="94" t="e">
        <f t="shared" si="1"/>
        <v>#N/A</v>
      </c>
      <c r="K6" s="54" t="e">
        <f>IF(B6="","",VLOOKUP(J6,'FLIGHT-C'!$U$6:$W$41,2,FALSE))</f>
        <v>#N/A</v>
      </c>
      <c r="L6" s="142" t="e">
        <f>IF(B6="","",VLOOKUP(K6,'FLIGHT-C'!$C$6:$I$41,7,FALSE))</f>
        <v>#N/A</v>
      </c>
      <c r="M6" s="130"/>
      <c r="N6" s="94" t="e">
        <f t="shared" si="2"/>
        <v>#N/A</v>
      </c>
      <c r="O6" s="54" t="e">
        <f>IF(B6="","",VLOOKUP(N6,'FLIGHT-D'!$U$6:$W$41,2,FALSE))</f>
        <v>#N/A</v>
      </c>
      <c r="P6" s="142" t="e">
        <f>IF(B6="","",VLOOKUP(O6,'FLIGHT-D'!$C$6:$I$41,7,FALSE))</f>
        <v>#N/A</v>
      </c>
    </row>
    <row r="7" spans="2:16" ht="12.75">
      <c r="B7" s="94" t="e">
        <f>IF('Day-1'!C8=0,"",'Day-1'!C8)</f>
        <v>#N/A</v>
      </c>
      <c r="C7" s="54" t="e">
        <f>IF(B7="","",VLOOKUP(B7,'FLIGHT-A'!$U$6:$W$41,2,FALSE))</f>
        <v>#N/A</v>
      </c>
      <c r="D7" s="142" t="e">
        <f>IF(B7="","",VLOOKUP(C7,'FLIGHT-A'!C$6:I$41,7,FALSE))</f>
        <v>#N/A</v>
      </c>
      <c r="E7" s="130"/>
      <c r="F7" s="94" t="e">
        <f t="shared" si="0"/>
        <v>#N/A</v>
      </c>
      <c r="G7" s="54" t="e">
        <f>IF(B7="","",VLOOKUP(F7,'FLIGHT-B'!$U$6:$W$41,2,FALSE))</f>
        <v>#N/A</v>
      </c>
      <c r="H7" s="142" t="e">
        <f>IF(B7="","",VLOOKUP(G7,'FLIGHT-B'!$C$6:$I$41,7,FALSE))</f>
        <v>#N/A</v>
      </c>
      <c r="I7" s="130"/>
      <c r="J7" s="94" t="e">
        <f t="shared" si="1"/>
        <v>#N/A</v>
      </c>
      <c r="K7" s="54" t="e">
        <f>IF(B7="","",VLOOKUP(J7,'FLIGHT-C'!$U$6:$W$41,2,FALSE))</f>
        <v>#N/A</v>
      </c>
      <c r="L7" s="142" t="e">
        <f>IF(B7="","",VLOOKUP(K7,'FLIGHT-C'!$C$6:$I$41,7,FALSE))</f>
        <v>#N/A</v>
      </c>
      <c r="M7" s="130"/>
      <c r="N7" s="94" t="e">
        <f t="shared" si="2"/>
        <v>#N/A</v>
      </c>
      <c r="O7" s="54" t="e">
        <f>IF(B7="","",VLOOKUP(N7,'FLIGHT-D'!$U$6:$W$41,2,FALSE))</f>
        <v>#N/A</v>
      </c>
      <c r="P7" s="142" t="e">
        <f>IF(B7="","",VLOOKUP(O7,'FLIGHT-D'!$C$6:$I$41,7,FALSE))</f>
        <v>#N/A</v>
      </c>
    </row>
    <row r="8" spans="2:16" ht="12.75">
      <c r="B8" s="94" t="e">
        <f>IF('Day-1'!C9=0,"",'Day-1'!C9)</f>
        <v>#N/A</v>
      </c>
      <c r="C8" s="54" t="e">
        <f>IF(B8="","",VLOOKUP(B8,'FLIGHT-A'!$U$6:$W$41,2,FALSE))</f>
        <v>#N/A</v>
      </c>
      <c r="D8" s="142" t="e">
        <f>IF(B8="","",VLOOKUP(C8,'FLIGHT-A'!C$6:I$41,7,FALSE))</f>
        <v>#N/A</v>
      </c>
      <c r="E8" s="130"/>
      <c r="F8" s="94" t="e">
        <f t="shared" si="0"/>
        <v>#N/A</v>
      </c>
      <c r="G8" s="54" t="e">
        <f>IF(B8="","",VLOOKUP(F8,'FLIGHT-B'!$U$6:$W$41,2,FALSE))</f>
        <v>#N/A</v>
      </c>
      <c r="H8" s="142" t="e">
        <f>IF(B8="","",VLOOKUP(G8,'FLIGHT-B'!$C$6:$I$41,7,FALSE))</f>
        <v>#N/A</v>
      </c>
      <c r="I8" s="130"/>
      <c r="J8" s="94" t="e">
        <f t="shared" si="1"/>
        <v>#N/A</v>
      </c>
      <c r="K8" s="54" t="e">
        <f>IF(B8="","",VLOOKUP(J8,'FLIGHT-C'!$U$6:$W$41,2,FALSE))</f>
        <v>#N/A</v>
      </c>
      <c r="L8" s="142" t="e">
        <f>IF(B8="","",VLOOKUP(K8,'FLIGHT-C'!$C$6:$I$41,7,FALSE))</f>
        <v>#N/A</v>
      </c>
      <c r="M8" s="130"/>
      <c r="N8" s="94" t="e">
        <f t="shared" si="2"/>
        <v>#N/A</v>
      </c>
      <c r="O8" s="54" t="e">
        <f>IF(B8="","",VLOOKUP(N8,'FLIGHT-D'!$U$6:$W$41,2,FALSE))</f>
        <v>#N/A</v>
      </c>
      <c r="P8" s="142" t="e">
        <f>IF(B8="","",VLOOKUP(O8,'FLIGHT-D'!$C$6:$I$41,7,FALSE))</f>
        <v>#N/A</v>
      </c>
    </row>
    <row r="9" spans="2:16" ht="12.75">
      <c r="B9" s="94" t="e">
        <f>IF('Day-1'!C10=0,"",'Day-1'!C10)</f>
        <v>#N/A</v>
      </c>
      <c r="C9" s="54" t="e">
        <f>IF(B9="","",VLOOKUP(B9,'FLIGHT-A'!$U$6:$W$41,2,FALSE))</f>
        <v>#N/A</v>
      </c>
      <c r="D9" s="142" t="e">
        <f>IF(B9="","",VLOOKUP(C9,'FLIGHT-A'!C$6:I$41,7,FALSE))</f>
        <v>#N/A</v>
      </c>
      <c r="E9" s="130"/>
      <c r="F9" s="94" t="e">
        <f t="shared" si="0"/>
        <v>#N/A</v>
      </c>
      <c r="G9" s="54" t="e">
        <f>IF(B9="","",VLOOKUP(F9,'FLIGHT-B'!$U$6:$W$41,2,FALSE))</f>
        <v>#N/A</v>
      </c>
      <c r="H9" s="142" t="e">
        <f>IF(B9="","",VLOOKUP(G9,'FLIGHT-B'!$C$6:$I$41,7,FALSE))</f>
        <v>#N/A</v>
      </c>
      <c r="I9" s="130"/>
      <c r="J9" s="94" t="e">
        <f t="shared" si="1"/>
        <v>#N/A</v>
      </c>
      <c r="K9" s="54" t="e">
        <f>IF(B9="","",VLOOKUP(J9,'FLIGHT-C'!$U$6:$W$41,2,FALSE))</f>
        <v>#N/A</v>
      </c>
      <c r="L9" s="142" t="e">
        <f>IF(B9="","",VLOOKUP(K9,'FLIGHT-C'!$C$6:$I$41,7,FALSE))</f>
        <v>#N/A</v>
      </c>
      <c r="M9" s="130"/>
      <c r="N9" s="94" t="e">
        <f t="shared" si="2"/>
        <v>#N/A</v>
      </c>
      <c r="O9" s="54" t="e">
        <f>IF(B9="","",VLOOKUP(N9,'FLIGHT-D'!$U$6:$W$41,2,FALSE))</f>
        <v>#N/A</v>
      </c>
      <c r="P9" s="142" t="e">
        <f>IF(B9="","",VLOOKUP(O9,'FLIGHT-D'!$C$6:$I$41,7,FALSE))</f>
        <v>#N/A</v>
      </c>
    </row>
    <row r="10" spans="2:16" ht="12.75">
      <c r="B10" s="94" t="e">
        <f>IF('Day-1'!C11=0,"",'Day-1'!C11)</f>
        <v>#N/A</v>
      </c>
      <c r="C10" s="54" t="e">
        <f>IF(B10="","",VLOOKUP(B10,'FLIGHT-A'!$U$6:$W$41,2,FALSE))</f>
        <v>#N/A</v>
      </c>
      <c r="D10" s="142" t="e">
        <f>IF(B10="","",VLOOKUP(C10,'FLIGHT-A'!C$6:I$41,7,FALSE))</f>
        <v>#N/A</v>
      </c>
      <c r="E10" s="130"/>
      <c r="F10" s="94" t="e">
        <f t="shared" si="0"/>
        <v>#N/A</v>
      </c>
      <c r="G10" s="54" t="e">
        <f>IF(B10="","",VLOOKUP(F10,'FLIGHT-B'!$U$6:$W$41,2,FALSE))</f>
        <v>#N/A</v>
      </c>
      <c r="H10" s="142" t="e">
        <f>IF(B10="","",VLOOKUP(G10,'FLIGHT-B'!$C$6:$I$41,7,FALSE))</f>
        <v>#N/A</v>
      </c>
      <c r="I10" s="130"/>
      <c r="J10" s="94" t="e">
        <f t="shared" si="1"/>
        <v>#N/A</v>
      </c>
      <c r="K10" s="54" t="e">
        <f>IF(B10="","",VLOOKUP(J10,'FLIGHT-C'!$U$6:$W$41,2,FALSE))</f>
        <v>#N/A</v>
      </c>
      <c r="L10" s="142" t="e">
        <f>IF(B10="","",VLOOKUP(K10,'FLIGHT-C'!$C$6:$I$41,7,FALSE))</f>
        <v>#N/A</v>
      </c>
      <c r="M10" s="130"/>
      <c r="N10" s="94" t="e">
        <f t="shared" si="2"/>
        <v>#N/A</v>
      </c>
      <c r="O10" s="54" t="e">
        <f>IF(B10="","",VLOOKUP(N10,'FLIGHT-D'!$U$6:$W$41,2,FALSE))</f>
        <v>#N/A</v>
      </c>
      <c r="P10" s="142" t="e">
        <f>IF(B10="","",VLOOKUP(O10,'FLIGHT-D'!$C$6:$I$41,7,FALSE))</f>
        <v>#N/A</v>
      </c>
    </row>
    <row r="11" spans="2:16" ht="12.75">
      <c r="B11" s="94" t="e">
        <f>IF('Day-1'!C12=0,"",'Day-1'!C12)</f>
        <v>#N/A</v>
      </c>
      <c r="C11" s="54" t="e">
        <f>IF(B11="","",VLOOKUP(B11,'FLIGHT-A'!$U$6:$W$41,2,FALSE))</f>
        <v>#N/A</v>
      </c>
      <c r="D11" s="142" t="e">
        <f>IF(B11="","",VLOOKUP(C11,'FLIGHT-A'!C$6:I$41,7,FALSE))</f>
        <v>#N/A</v>
      </c>
      <c r="E11" s="130"/>
      <c r="F11" s="94" t="e">
        <f t="shared" si="0"/>
        <v>#N/A</v>
      </c>
      <c r="G11" s="54" t="e">
        <f>IF(B11="","",VLOOKUP(F11,'FLIGHT-B'!$U$6:$W$41,2,FALSE))</f>
        <v>#N/A</v>
      </c>
      <c r="H11" s="142" t="e">
        <f>IF(B11="","",VLOOKUP(G11,'FLIGHT-B'!$C$6:$I$41,7,FALSE))</f>
        <v>#N/A</v>
      </c>
      <c r="I11" s="130"/>
      <c r="J11" s="94" t="e">
        <f t="shared" si="1"/>
        <v>#N/A</v>
      </c>
      <c r="K11" s="54" t="e">
        <f>IF(B11="","",VLOOKUP(J11,'FLIGHT-C'!$U$6:$W$41,2,FALSE))</f>
        <v>#N/A</v>
      </c>
      <c r="L11" s="142" t="e">
        <f>IF(B11="","",VLOOKUP(K11,'FLIGHT-C'!$C$6:$I$41,7,FALSE))</f>
        <v>#N/A</v>
      </c>
      <c r="M11" s="130"/>
      <c r="N11" s="94" t="e">
        <f t="shared" si="2"/>
        <v>#N/A</v>
      </c>
      <c r="O11" s="54" t="e">
        <f>IF(B11="","",VLOOKUP(N11,'FLIGHT-D'!$U$6:$W$41,2,FALSE))</f>
        <v>#N/A</v>
      </c>
      <c r="P11" s="142" t="e">
        <f>IF(B11="","",VLOOKUP(O11,'FLIGHT-D'!$C$6:$I$41,7,FALSE))</f>
        <v>#N/A</v>
      </c>
    </row>
    <row r="12" spans="2:16" ht="12.75">
      <c r="B12" s="94" t="e">
        <f>IF('Day-1'!C13=0,"",'Day-1'!C13)</f>
        <v>#N/A</v>
      </c>
      <c r="C12" s="54" t="e">
        <f>IF(B12="","",VLOOKUP(B12,'FLIGHT-A'!$U$6:$W$41,2,FALSE))</f>
        <v>#N/A</v>
      </c>
      <c r="D12" s="142" t="e">
        <f>IF(B12="","",VLOOKUP(C12,'FLIGHT-A'!C$6:I$41,7,FALSE))</f>
        <v>#N/A</v>
      </c>
      <c r="E12" s="130"/>
      <c r="F12" s="94" t="e">
        <f t="shared" si="0"/>
        <v>#N/A</v>
      </c>
      <c r="G12" s="54" t="e">
        <f>IF(B12="","",VLOOKUP(F12,'FLIGHT-B'!$U$6:$W$41,2,FALSE))</f>
        <v>#N/A</v>
      </c>
      <c r="H12" s="142" t="e">
        <f>IF(B12="","",VLOOKUP(G12,'FLIGHT-B'!$C$6:$I$41,7,FALSE))</f>
        <v>#N/A</v>
      </c>
      <c r="I12" s="130"/>
      <c r="J12" s="94" t="e">
        <f t="shared" si="1"/>
        <v>#N/A</v>
      </c>
      <c r="K12" s="54" t="e">
        <f>IF(B12="","",VLOOKUP(J12,'FLIGHT-C'!$U$6:$W$41,2,FALSE))</f>
        <v>#N/A</v>
      </c>
      <c r="L12" s="142" t="e">
        <f>IF(B12="","",VLOOKUP(K12,'FLIGHT-C'!$C$6:$I$41,7,FALSE))</f>
        <v>#N/A</v>
      </c>
      <c r="M12" s="130"/>
      <c r="N12" s="94" t="e">
        <f t="shared" si="2"/>
        <v>#N/A</v>
      </c>
      <c r="O12" s="54" t="e">
        <f>IF(B12="","",VLOOKUP(N12,'FLIGHT-D'!$U$6:$W$41,2,FALSE))</f>
        <v>#N/A</v>
      </c>
      <c r="P12" s="142" t="e">
        <f>IF(B12="","",VLOOKUP(O12,'FLIGHT-D'!$C$6:$I$41,7,FALSE))</f>
        <v>#N/A</v>
      </c>
    </row>
    <row r="13" spans="2:16" ht="12.75">
      <c r="B13" s="94" t="e">
        <f>IF('Day-1'!C14=0,"",'Day-1'!C14)</f>
        <v>#N/A</v>
      </c>
      <c r="C13" s="54" t="e">
        <f>IF(B13="","",VLOOKUP(B13,'FLIGHT-A'!$U$6:$W$41,2,FALSE))</f>
        <v>#N/A</v>
      </c>
      <c r="D13" s="142" t="e">
        <f>IF(B13="","",VLOOKUP(C13,'FLIGHT-A'!C$6:I$41,7,FALSE))</f>
        <v>#N/A</v>
      </c>
      <c r="E13" s="130"/>
      <c r="F13" s="94" t="e">
        <f t="shared" si="0"/>
        <v>#N/A</v>
      </c>
      <c r="G13" s="54" t="e">
        <f>IF(B13="","",VLOOKUP(F13,'FLIGHT-B'!$U$6:$W$41,2,FALSE))</f>
        <v>#N/A</v>
      </c>
      <c r="H13" s="142" t="e">
        <f>IF(B13="","",VLOOKUP(G13,'FLIGHT-B'!$C$6:$I$41,7,FALSE))</f>
        <v>#N/A</v>
      </c>
      <c r="I13" s="130"/>
      <c r="J13" s="94" t="e">
        <f t="shared" si="1"/>
        <v>#N/A</v>
      </c>
      <c r="K13" s="54" t="e">
        <f>IF(B13="","",VLOOKUP(J13,'FLIGHT-C'!$U$6:$W$41,2,FALSE))</f>
        <v>#N/A</v>
      </c>
      <c r="L13" s="142" t="e">
        <f>IF(B13="","",VLOOKUP(K13,'FLIGHT-C'!$C$6:$I$41,7,FALSE))</f>
        <v>#N/A</v>
      </c>
      <c r="M13" s="130"/>
      <c r="N13" s="94" t="e">
        <f t="shared" si="2"/>
        <v>#N/A</v>
      </c>
      <c r="O13" s="54" t="e">
        <f>IF(B13="","",VLOOKUP(N13,'FLIGHT-D'!$U$6:$W$41,2,FALSE))</f>
        <v>#N/A</v>
      </c>
      <c r="P13" s="142" t="e">
        <f>IF(B13="","",VLOOKUP(O13,'FLIGHT-D'!$C$6:$I$41,7,FALSE))</f>
        <v>#N/A</v>
      </c>
    </row>
    <row r="14" spans="2:16" ht="12.75">
      <c r="B14" s="94" t="e">
        <f>IF('Day-1'!C15=0,"",'Day-1'!C15)</f>
        <v>#N/A</v>
      </c>
      <c r="C14" s="54" t="e">
        <f>IF(B14="","",VLOOKUP(B14,'FLIGHT-A'!$U$6:$W$41,2,FALSE))</f>
        <v>#N/A</v>
      </c>
      <c r="D14" s="142" t="e">
        <f>IF(B14="","",VLOOKUP(C14,'FLIGHT-A'!C$6:I$41,7,FALSE))</f>
        <v>#N/A</v>
      </c>
      <c r="E14" s="130"/>
      <c r="F14" s="94" t="e">
        <f t="shared" si="0"/>
        <v>#N/A</v>
      </c>
      <c r="G14" s="54" t="e">
        <f>IF(B14="","",VLOOKUP(F14,'FLIGHT-B'!$U$6:$W$41,2,FALSE))</f>
        <v>#N/A</v>
      </c>
      <c r="H14" s="142" t="e">
        <f>IF(B14="","",VLOOKUP(G14,'FLIGHT-B'!$C$6:$I$41,7,FALSE))</f>
        <v>#N/A</v>
      </c>
      <c r="I14" s="130"/>
      <c r="J14" s="94" t="e">
        <f t="shared" si="1"/>
        <v>#N/A</v>
      </c>
      <c r="K14" s="54" t="e">
        <f>IF(B14="","",VLOOKUP(J14,'FLIGHT-C'!$U$6:$W$41,2,FALSE))</f>
        <v>#N/A</v>
      </c>
      <c r="L14" s="142" t="e">
        <f>IF(B14="","",VLOOKUP(K14,'FLIGHT-C'!$C$6:$I$41,7,FALSE))</f>
        <v>#N/A</v>
      </c>
      <c r="M14" s="130"/>
      <c r="N14" s="94" t="e">
        <f t="shared" si="2"/>
        <v>#N/A</v>
      </c>
      <c r="O14" s="54" t="e">
        <f>IF(B14="","",VLOOKUP(N14,'FLIGHT-D'!$U$6:$W$41,2,FALSE))</f>
        <v>#N/A</v>
      </c>
      <c r="P14" s="142" t="e">
        <f>IF(B14="","",VLOOKUP(O14,'FLIGHT-D'!$C$6:$I$41,7,FALSE))</f>
        <v>#N/A</v>
      </c>
    </row>
    <row r="15" spans="2:16" ht="12.75">
      <c r="B15" s="94" t="e">
        <f>IF('Day-1'!C16=0,"",'Day-1'!C16)</f>
        <v>#N/A</v>
      </c>
      <c r="C15" s="54" t="e">
        <f>IF(B15="","",VLOOKUP(B15,'FLIGHT-A'!$U$6:$W$41,2,FALSE))</f>
        <v>#N/A</v>
      </c>
      <c r="D15" s="142" t="e">
        <f>IF(B15="","",VLOOKUP(C15,'FLIGHT-A'!C$6:I$41,7,FALSE))</f>
        <v>#N/A</v>
      </c>
      <c r="E15" s="130"/>
      <c r="F15" s="94" t="e">
        <f t="shared" si="0"/>
        <v>#N/A</v>
      </c>
      <c r="G15" s="54" t="e">
        <f>IF(B15="","",VLOOKUP(F15,'FLIGHT-B'!$U$6:$W$41,2,FALSE))</f>
        <v>#N/A</v>
      </c>
      <c r="H15" s="142" t="e">
        <f>IF(B15="","",VLOOKUP(G15,'FLIGHT-B'!$C$6:$I$41,7,FALSE))</f>
        <v>#N/A</v>
      </c>
      <c r="I15" s="130"/>
      <c r="J15" s="94" t="e">
        <f t="shared" si="1"/>
        <v>#N/A</v>
      </c>
      <c r="K15" s="54" t="e">
        <f>IF(B15="","",VLOOKUP(J15,'FLIGHT-C'!$U$6:$W$41,2,FALSE))</f>
        <v>#N/A</v>
      </c>
      <c r="L15" s="142" t="e">
        <f>IF(B15="","",VLOOKUP(K15,'FLIGHT-C'!$C$6:$I$41,7,FALSE))</f>
        <v>#N/A</v>
      </c>
      <c r="M15" s="130"/>
      <c r="N15" s="94" t="e">
        <f t="shared" si="2"/>
        <v>#N/A</v>
      </c>
      <c r="O15" s="54" t="e">
        <f>IF(B15="","",VLOOKUP(N15,'FLIGHT-D'!$U$6:$W$41,2,FALSE))</f>
        <v>#N/A</v>
      </c>
      <c r="P15" s="142" t="e">
        <f>IF(B15="","",VLOOKUP(O15,'FLIGHT-D'!$C$6:$I$41,7,FALSE))</f>
        <v>#N/A</v>
      </c>
    </row>
    <row r="16" spans="2:16" ht="12.75">
      <c r="B16" s="94" t="e">
        <f>IF('Day-1'!C17=0,"",'Day-1'!C17)</f>
        <v>#N/A</v>
      </c>
      <c r="C16" s="54" t="e">
        <f>IF(B16="","",VLOOKUP(B16,'FLIGHT-A'!$U$6:$W$41,2,FALSE))</f>
        <v>#N/A</v>
      </c>
      <c r="D16" s="142" t="e">
        <f>IF(B16="","",VLOOKUP(C16,'FLIGHT-A'!C$6:I$41,7,FALSE))</f>
        <v>#N/A</v>
      </c>
      <c r="E16" s="130"/>
      <c r="F16" s="94" t="e">
        <f t="shared" si="0"/>
        <v>#N/A</v>
      </c>
      <c r="G16" s="54" t="e">
        <f>IF(B16="","",VLOOKUP(F16,'FLIGHT-B'!$U$6:$W$41,2,FALSE))</f>
        <v>#N/A</v>
      </c>
      <c r="H16" s="142" t="e">
        <f>IF(B16="","",VLOOKUP(G16,'FLIGHT-B'!$C$6:$I$41,7,FALSE))</f>
        <v>#N/A</v>
      </c>
      <c r="I16" s="130"/>
      <c r="J16" s="94" t="e">
        <f t="shared" si="1"/>
        <v>#N/A</v>
      </c>
      <c r="K16" s="54" t="e">
        <f>IF(B16="","",VLOOKUP(J16,'FLIGHT-C'!$U$6:$W$41,2,FALSE))</f>
        <v>#N/A</v>
      </c>
      <c r="L16" s="142" t="e">
        <f>IF(B16="","",VLOOKUP(K16,'FLIGHT-C'!$C$6:$I$41,7,FALSE))</f>
        <v>#N/A</v>
      </c>
      <c r="M16" s="130"/>
      <c r="N16" s="94" t="e">
        <f t="shared" si="2"/>
        <v>#N/A</v>
      </c>
      <c r="O16" s="54" t="e">
        <f>IF(B16="","",VLOOKUP(N16,'FLIGHT-D'!$U$6:$W$41,2,FALSE))</f>
        <v>#N/A</v>
      </c>
      <c r="P16" s="142" t="e">
        <f>IF(B16="","",VLOOKUP(O16,'FLIGHT-D'!$C$6:$I$41,7,FALSE))</f>
        <v>#N/A</v>
      </c>
    </row>
    <row r="17" spans="2:16" ht="12.75">
      <c r="B17" s="94" t="e">
        <f>IF('Day-1'!C18=0,"",'Day-1'!C18)</f>
        <v>#N/A</v>
      </c>
      <c r="C17" s="54" t="e">
        <f>IF(B17="","",VLOOKUP(B17,'FLIGHT-A'!$U$6:$W$41,2,FALSE))</f>
        <v>#N/A</v>
      </c>
      <c r="D17" s="142" t="e">
        <f>IF(B17="","",VLOOKUP(C17,'FLIGHT-A'!C$6:I$41,7,FALSE))</f>
        <v>#N/A</v>
      </c>
      <c r="E17" s="130"/>
      <c r="F17" s="94" t="e">
        <f t="shared" si="0"/>
        <v>#N/A</v>
      </c>
      <c r="G17" s="54" t="e">
        <f>IF(B17="","",VLOOKUP(F17,'FLIGHT-B'!$U$6:$W$41,2,FALSE))</f>
        <v>#N/A</v>
      </c>
      <c r="H17" s="142" t="e">
        <f>IF(B17="","",VLOOKUP(G17,'FLIGHT-B'!$C$6:$I$41,7,FALSE))</f>
        <v>#N/A</v>
      </c>
      <c r="I17" s="130"/>
      <c r="J17" s="94" t="e">
        <f t="shared" si="1"/>
        <v>#N/A</v>
      </c>
      <c r="K17" s="54" t="e">
        <f>IF(B17="","",VLOOKUP(J17,'FLIGHT-C'!$U$6:$W$41,2,FALSE))</f>
        <v>#N/A</v>
      </c>
      <c r="L17" s="142" t="e">
        <f>IF(B17="","",VLOOKUP(K17,'FLIGHT-C'!$C$6:$I$41,7,FALSE))</f>
        <v>#N/A</v>
      </c>
      <c r="M17" s="130"/>
      <c r="N17" s="94" t="e">
        <f t="shared" si="2"/>
        <v>#N/A</v>
      </c>
      <c r="O17" s="54" t="e">
        <f>IF(B17="","",VLOOKUP(N17,'FLIGHT-D'!$U$6:$W$41,2,FALSE))</f>
        <v>#N/A</v>
      </c>
      <c r="P17" s="142" t="e">
        <f>IF(B17="","",VLOOKUP(O17,'FLIGHT-D'!$C$6:$I$41,7,FALSE))</f>
        <v>#N/A</v>
      </c>
    </row>
    <row r="18" spans="2:16" ht="12.75">
      <c r="B18" s="94" t="e">
        <f>IF('Day-1'!C19=0,"",'Day-1'!C19)</f>
        <v>#N/A</v>
      </c>
      <c r="C18" s="54" t="e">
        <f>IF(B18="","",VLOOKUP(B18,'FLIGHT-A'!$U$6:$W$41,2,FALSE))</f>
        <v>#N/A</v>
      </c>
      <c r="D18" s="142" t="e">
        <f>IF(B18="","",VLOOKUP(C18,'FLIGHT-A'!C$6:I$41,7,FALSE))</f>
        <v>#N/A</v>
      </c>
      <c r="E18" s="130"/>
      <c r="F18" s="94" t="e">
        <f t="shared" si="0"/>
        <v>#N/A</v>
      </c>
      <c r="G18" s="54" t="e">
        <f>IF(B18="","",VLOOKUP(F18,'FLIGHT-B'!$U$6:$W$41,2,FALSE))</f>
        <v>#N/A</v>
      </c>
      <c r="H18" s="142" t="e">
        <f>IF(B18="","",VLOOKUP(G18,'FLIGHT-B'!$C$6:$I$41,7,FALSE))</f>
        <v>#N/A</v>
      </c>
      <c r="I18" s="130"/>
      <c r="J18" s="94" t="e">
        <f t="shared" si="1"/>
        <v>#N/A</v>
      </c>
      <c r="K18" s="54" t="e">
        <f>IF(B18="","",VLOOKUP(J18,'FLIGHT-C'!$U$6:$W$41,2,FALSE))</f>
        <v>#N/A</v>
      </c>
      <c r="L18" s="142" t="e">
        <f>IF(B18="","",VLOOKUP(K18,'FLIGHT-C'!$C$6:$I$41,7,FALSE))</f>
        <v>#N/A</v>
      </c>
      <c r="M18" s="130"/>
      <c r="N18" s="94" t="e">
        <f t="shared" si="2"/>
        <v>#N/A</v>
      </c>
      <c r="O18" s="54" t="e">
        <f>IF(B18="","",VLOOKUP(N18,'FLIGHT-D'!$U$6:$W$41,2,FALSE))</f>
        <v>#N/A</v>
      </c>
      <c r="P18" s="142" t="e">
        <f>IF(B18="","",VLOOKUP(O18,'FLIGHT-D'!$C$6:$I$41,7,FALSE))</f>
        <v>#N/A</v>
      </c>
    </row>
    <row r="19" spans="2:16" ht="12.75">
      <c r="B19" s="94" t="e">
        <f>IF('Day-1'!C20=0,"",'Day-1'!C20)</f>
        <v>#N/A</v>
      </c>
      <c r="C19" s="54" t="e">
        <f>IF(B19="","",VLOOKUP(B19,'FLIGHT-A'!$U$6:$W$41,2,FALSE))</f>
        <v>#N/A</v>
      </c>
      <c r="D19" s="142" t="e">
        <f>IF(B19="","",VLOOKUP(C19,'FLIGHT-A'!C$6:I$41,7,FALSE))</f>
        <v>#N/A</v>
      </c>
      <c r="E19" s="130"/>
      <c r="F19" s="94" t="e">
        <f t="shared" si="0"/>
        <v>#N/A</v>
      </c>
      <c r="G19" s="54" t="e">
        <f>IF(B19="","",VLOOKUP(F19,'FLIGHT-B'!$U$6:$W$41,2,FALSE))</f>
        <v>#N/A</v>
      </c>
      <c r="H19" s="142" t="e">
        <f>IF(B19="","",VLOOKUP(G19,'FLIGHT-B'!$C$6:$I$41,7,FALSE))</f>
        <v>#N/A</v>
      </c>
      <c r="I19" s="130"/>
      <c r="J19" s="94" t="e">
        <f t="shared" si="1"/>
        <v>#N/A</v>
      </c>
      <c r="K19" s="54" t="e">
        <f>IF(B19="","",VLOOKUP(J19,'FLIGHT-C'!$U$6:$W$41,2,FALSE))</f>
        <v>#N/A</v>
      </c>
      <c r="L19" s="142" t="e">
        <f>IF(B19="","",VLOOKUP(K19,'FLIGHT-C'!$C$6:$I$41,7,FALSE))</f>
        <v>#N/A</v>
      </c>
      <c r="M19" s="130"/>
      <c r="N19" s="94" t="e">
        <f t="shared" si="2"/>
        <v>#N/A</v>
      </c>
      <c r="O19" s="54" t="e">
        <f>IF(B19="","",VLOOKUP(N19,'FLIGHT-D'!$U$6:$W$41,2,FALSE))</f>
        <v>#N/A</v>
      </c>
      <c r="P19" s="142" t="e">
        <f>IF(B19="","",VLOOKUP(O19,'FLIGHT-D'!$C$6:$I$41,7,FALSE))</f>
        <v>#N/A</v>
      </c>
    </row>
    <row r="20" spans="2:16" ht="12.75">
      <c r="B20" s="94" t="e">
        <f>IF('Day-1'!C21=0,"",'Day-1'!C21)</f>
        <v>#N/A</v>
      </c>
      <c r="C20" s="54" t="e">
        <f>IF(B20="","",VLOOKUP(B20,'FLIGHT-A'!$U$6:$W$41,2,FALSE))</f>
        <v>#N/A</v>
      </c>
      <c r="D20" s="142" t="e">
        <f>IF(B20="","",VLOOKUP(C20,'FLIGHT-A'!C$6:I$41,7,FALSE))</f>
        <v>#N/A</v>
      </c>
      <c r="E20" s="130"/>
      <c r="F20" s="94" t="e">
        <f t="shared" si="0"/>
        <v>#N/A</v>
      </c>
      <c r="G20" s="54" t="e">
        <f>IF(B20="","",VLOOKUP(F20,'FLIGHT-B'!$U$6:$W$41,2,FALSE))</f>
        <v>#N/A</v>
      </c>
      <c r="H20" s="142" t="e">
        <f>IF(B20="","",VLOOKUP(G20,'FLIGHT-B'!$C$6:$I$41,7,FALSE))</f>
        <v>#N/A</v>
      </c>
      <c r="I20" s="130"/>
      <c r="J20" s="94" t="e">
        <f t="shared" si="1"/>
        <v>#N/A</v>
      </c>
      <c r="K20" s="54" t="e">
        <f>IF(B20="","",VLOOKUP(J20,'FLIGHT-C'!$U$6:$W$41,2,FALSE))</f>
        <v>#N/A</v>
      </c>
      <c r="L20" s="142" t="e">
        <f>IF(B20="","",VLOOKUP(K20,'FLIGHT-C'!$C$6:$I$41,7,FALSE))</f>
        <v>#N/A</v>
      </c>
      <c r="M20" s="130"/>
      <c r="N20" s="94" t="e">
        <f t="shared" si="2"/>
        <v>#N/A</v>
      </c>
      <c r="O20" s="54" t="e">
        <f>IF(B20="","",VLOOKUP(N20,'FLIGHT-D'!$U$6:$W$41,2,FALSE))</f>
        <v>#N/A</v>
      </c>
      <c r="P20" s="142" t="e">
        <f>IF(B20="","",VLOOKUP(O20,'FLIGHT-D'!$C$6:$I$41,7,FALSE))</f>
        <v>#N/A</v>
      </c>
    </row>
    <row r="21" spans="2:16" ht="12.75">
      <c r="B21" s="94" t="e">
        <f>IF('Day-1'!C22=0,"",'Day-1'!C22)</f>
        <v>#N/A</v>
      </c>
      <c r="C21" s="54" t="e">
        <f>IF(B21="","",VLOOKUP(B21,'FLIGHT-A'!$U$6:$W$41,2,FALSE))</f>
        <v>#N/A</v>
      </c>
      <c r="D21" s="142" t="e">
        <f>IF(B21="","",VLOOKUP(C21,'FLIGHT-A'!C$6:I$41,7,FALSE))</f>
        <v>#N/A</v>
      </c>
      <c r="E21" s="130"/>
      <c r="F21" s="94" t="e">
        <f t="shared" si="0"/>
        <v>#N/A</v>
      </c>
      <c r="G21" s="54" t="e">
        <f>IF(B21="","",VLOOKUP(F21,'FLIGHT-B'!$U$6:$W$41,2,FALSE))</f>
        <v>#N/A</v>
      </c>
      <c r="H21" s="142" t="e">
        <f>IF(B21="","",VLOOKUP(G21,'FLIGHT-B'!$C$6:$I$41,7,FALSE))</f>
        <v>#N/A</v>
      </c>
      <c r="I21" s="130"/>
      <c r="J21" s="94" t="e">
        <f t="shared" si="1"/>
        <v>#N/A</v>
      </c>
      <c r="K21" s="54" t="e">
        <f>IF(B21="","",VLOOKUP(J21,'FLIGHT-C'!$U$6:$W$41,2,FALSE))</f>
        <v>#N/A</v>
      </c>
      <c r="L21" s="142" t="e">
        <f>IF(B21="","",VLOOKUP(K21,'FLIGHT-C'!$C$6:$I$41,7,FALSE))</f>
        <v>#N/A</v>
      </c>
      <c r="M21" s="130"/>
      <c r="N21" s="94" t="e">
        <f t="shared" si="2"/>
        <v>#N/A</v>
      </c>
      <c r="O21" s="54" t="e">
        <f>IF(B21="","",VLOOKUP(N21,'FLIGHT-D'!$U$6:$W$41,2,FALSE))</f>
        <v>#N/A</v>
      </c>
      <c r="P21" s="142" t="e">
        <f>IF(B21="","",VLOOKUP(O21,'FLIGHT-D'!$C$6:$I$41,7,FALSE))</f>
        <v>#N/A</v>
      </c>
    </row>
    <row r="22" spans="2:16" ht="12.75">
      <c r="B22" s="94" t="e">
        <f>IF('Day-1'!C23=0,"",'Day-1'!C23)</f>
        <v>#N/A</v>
      </c>
      <c r="C22" s="54" t="e">
        <f>IF(B22="","",VLOOKUP(B22,'FLIGHT-A'!$U$6:$W$41,2,FALSE))</f>
        <v>#N/A</v>
      </c>
      <c r="D22" s="142" t="e">
        <f>IF(B22="","",VLOOKUP(C22,'FLIGHT-A'!C$6:I$41,7,FALSE))</f>
        <v>#N/A</v>
      </c>
      <c r="E22" s="130"/>
      <c r="F22" s="94" t="e">
        <f t="shared" si="0"/>
        <v>#N/A</v>
      </c>
      <c r="G22" s="54" t="e">
        <f>IF(B22="","",VLOOKUP(F22,'FLIGHT-B'!$U$6:$W$41,2,FALSE))</f>
        <v>#N/A</v>
      </c>
      <c r="H22" s="142" t="e">
        <f>IF(B22="","",VLOOKUP(G22,'FLIGHT-B'!$C$6:$I$41,7,FALSE))</f>
        <v>#N/A</v>
      </c>
      <c r="I22" s="130"/>
      <c r="J22" s="94" t="e">
        <f t="shared" si="1"/>
        <v>#N/A</v>
      </c>
      <c r="K22" s="54" t="e">
        <f>IF(B22="","",VLOOKUP(J22,'FLIGHT-C'!$U$6:$W$41,2,FALSE))</f>
        <v>#N/A</v>
      </c>
      <c r="L22" s="142" t="e">
        <f>IF(B22="","",VLOOKUP(K22,'FLIGHT-C'!$C$6:$I$41,7,FALSE))</f>
        <v>#N/A</v>
      </c>
      <c r="M22" s="130"/>
      <c r="N22" s="94" t="e">
        <f t="shared" si="2"/>
        <v>#N/A</v>
      </c>
      <c r="O22" s="54" t="e">
        <f>IF(B22="","",VLOOKUP(N22,'FLIGHT-D'!$U$6:$W$41,2,FALSE))</f>
        <v>#N/A</v>
      </c>
      <c r="P22" s="142" t="e">
        <f>IF(B22="","",VLOOKUP(O22,'FLIGHT-D'!$C$6:$I$41,7,FALSE))</f>
        <v>#N/A</v>
      </c>
    </row>
    <row r="23" spans="2:16" ht="12.75">
      <c r="B23" s="94" t="e">
        <f>IF('Day-1'!C24=0,"",'Day-1'!C24)</f>
        <v>#N/A</v>
      </c>
      <c r="C23" s="54" t="e">
        <f>IF(B23="","",VLOOKUP(B23,'FLIGHT-A'!$U$6:$W$41,2,FALSE))</f>
        <v>#N/A</v>
      </c>
      <c r="D23" s="142" t="e">
        <f>IF(B23="","",VLOOKUP(C23,'FLIGHT-A'!C$6:I$41,7,FALSE))</f>
        <v>#N/A</v>
      </c>
      <c r="E23" s="130"/>
      <c r="F23" s="94" t="e">
        <f t="shared" si="0"/>
        <v>#N/A</v>
      </c>
      <c r="G23" s="54" t="e">
        <f>IF(B23="","",VLOOKUP(F23,'FLIGHT-B'!$U$6:$W$41,2,FALSE))</f>
        <v>#N/A</v>
      </c>
      <c r="H23" s="142" t="e">
        <f>IF(B23="","",VLOOKUP(G23,'FLIGHT-B'!$C$6:$I$41,7,FALSE))</f>
        <v>#N/A</v>
      </c>
      <c r="I23" s="130"/>
      <c r="J23" s="94" t="e">
        <f t="shared" si="1"/>
        <v>#N/A</v>
      </c>
      <c r="K23" s="54" t="e">
        <f>IF(B23="","",VLOOKUP(J23,'FLIGHT-C'!$U$6:$W$41,2,FALSE))</f>
        <v>#N/A</v>
      </c>
      <c r="L23" s="142" t="e">
        <f>IF(B23="","",VLOOKUP(K23,'FLIGHT-C'!$C$6:$I$41,7,FALSE))</f>
        <v>#N/A</v>
      </c>
      <c r="M23" s="130"/>
      <c r="N23" s="94" t="e">
        <f t="shared" si="2"/>
        <v>#N/A</v>
      </c>
      <c r="O23" s="54" t="e">
        <f>IF(B23="","",VLOOKUP(N23,'FLIGHT-D'!$U$6:$W$41,2,FALSE))</f>
        <v>#N/A</v>
      </c>
      <c r="P23" s="142" t="e">
        <f>IF(B23="","",VLOOKUP(O23,'FLIGHT-D'!$C$6:$I$41,7,FALSE))</f>
        <v>#N/A</v>
      </c>
    </row>
    <row r="24" spans="2:16" ht="12.75">
      <c r="B24" s="94" t="e">
        <f>IF('Day-1'!C25=0,"",'Day-1'!C25)</f>
        <v>#N/A</v>
      </c>
      <c r="C24" s="54" t="e">
        <f>IF(B24="","",VLOOKUP(B24,'FLIGHT-A'!$U$6:$W$41,2,FALSE))</f>
        <v>#N/A</v>
      </c>
      <c r="D24" s="142" t="e">
        <f>IF(B24="","",VLOOKUP(C24,'FLIGHT-A'!C$6:I$41,7,FALSE))</f>
        <v>#N/A</v>
      </c>
      <c r="E24" s="130"/>
      <c r="F24" s="94" t="e">
        <f t="shared" si="0"/>
        <v>#N/A</v>
      </c>
      <c r="G24" s="54" t="e">
        <f>IF(B24="","",VLOOKUP(F24,'FLIGHT-B'!$U$6:$W$41,2,FALSE))</f>
        <v>#N/A</v>
      </c>
      <c r="H24" s="142" t="e">
        <f>IF(B24="","",VLOOKUP(G24,'FLIGHT-B'!$C$6:$I$41,7,FALSE))</f>
        <v>#N/A</v>
      </c>
      <c r="I24" s="130"/>
      <c r="J24" s="94" t="e">
        <f t="shared" si="1"/>
        <v>#N/A</v>
      </c>
      <c r="K24" s="54" t="e">
        <f>IF(B24="","",VLOOKUP(J24,'FLIGHT-C'!$U$6:$W$41,2,FALSE))</f>
        <v>#N/A</v>
      </c>
      <c r="L24" s="142" t="e">
        <f>IF(B24="","",VLOOKUP(K24,'FLIGHT-C'!$C$6:$I$41,7,FALSE))</f>
        <v>#N/A</v>
      </c>
      <c r="M24" s="130"/>
      <c r="N24" s="94" t="e">
        <f t="shared" si="2"/>
        <v>#N/A</v>
      </c>
      <c r="O24" s="54" t="e">
        <f>IF(B24="","",VLOOKUP(N24,'FLIGHT-D'!$U$6:$W$41,2,FALSE))</f>
        <v>#N/A</v>
      </c>
      <c r="P24" s="142" t="e">
        <f>IF(B24="","",VLOOKUP(O24,'FLIGHT-D'!$C$6:$I$41,7,FALSE))</f>
        <v>#N/A</v>
      </c>
    </row>
    <row r="25" spans="2:16" ht="12.75">
      <c r="B25" s="94" t="e">
        <f>IF('Day-1'!C26=0,"",'Day-1'!C26)</f>
        <v>#N/A</v>
      </c>
      <c r="C25" s="54" t="e">
        <f>IF(B25="","",VLOOKUP(B25,'FLIGHT-A'!$U$6:$W$41,2,FALSE))</f>
        <v>#N/A</v>
      </c>
      <c r="D25" s="142" t="e">
        <f>IF(B25="","",VLOOKUP(C25,'FLIGHT-A'!C$6:I$41,7,FALSE))</f>
        <v>#N/A</v>
      </c>
      <c r="E25" s="130"/>
      <c r="F25" s="94" t="e">
        <f t="shared" si="0"/>
        <v>#N/A</v>
      </c>
      <c r="G25" s="54" t="e">
        <f>IF(B25="","",VLOOKUP(F25,'FLIGHT-B'!$U$6:$W$41,2,FALSE))</f>
        <v>#N/A</v>
      </c>
      <c r="H25" s="142" t="e">
        <f>IF(B25="","",VLOOKUP(G25,'FLIGHT-B'!$C$6:$I$41,7,FALSE))</f>
        <v>#N/A</v>
      </c>
      <c r="I25" s="130"/>
      <c r="J25" s="94" t="e">
        <f t="shared" si="1"/>
        <v>#N/A</v>
      </c>
      <c r="K25" s="54" t="e">
        <f>IF(B25="","",VLOOKUP(J25,'FLIGHT-C'!$U$6:$W$41,2,FALSE))</f>
        <v>#N/A</v>
      </c>
      <c r="L25" s="142" t="e">
        <f>IF(B25="","",VLOOKUP(K25,'FLIGHT-C'!$C$6:$I$41,7,FALSE))</f>
        <v>#N/A</v>
      </c>
      <c r="M25" s="130"/>
      <c r="N25" s="94" t="e">
        <f t="shared" si="2"/>
        <v>#N/A</v>
      </c>
      <c r="O25" s="54" t="e">
        <f>IF(B25="","",VLOOKUP(N25,'FLIGHT-D'!$U$6:$W$41,2,FALSE))</f>
        <v>#N/A</v>
      </c>
      <c r="P25" s="142" t="e">
        <f>IF(B25="","",VLOOKUP(O25,'FLIGHT-D'!$C$6:$I$41,7,FALSE))</f>
        <v>#N/A</v>
      </c>
    </row>
    <row r="26" spans="2:16" ht="12.75">
      <c r="B26" s="94" t="e">
        <f>IF('Day-1'!C27=0,"",'Day-1'!C27)</f>
        <v>#N/A</v>
      </c>
      <c r="C26" s="54" t="e">
        <f>IF(B26="","",VLOOKUP(B26,'FLIGHT-A'!$U$6:$W$41,2,FALSE))</f>
        <v>#N/A</v>
      </c>
      <c r="D26" s="142" t="e">
        <f>IF(B26="","",VLOOKUP(C26,'FLIGHT-A'!C$6:I$41,7,FALSE))</f>
        <v>#N/A</v>
      </c>
      <c r="E26" s="130"/>
      <c r="F26" s="94" t="e">
        <f t="shared" si="0"/>
        <v>#N/A</v>
      </c>
      <c r="G26" s="54" t="e">
        <f>IF(B26="","",VLOOKUP(F26,'FLIGHT-B'!$U$6:$W$41,2,FALSE))</f>
        <v>#N/A</v>
      </c>
      <c r="H26" s="142" t="e">
        <f>IF(B26="","",VLOOKUP(G26,'FLIGHT-B'!$C$6:$I$41,7,FALSE))</f>
        <v>#N/A</v>
      </c>
      <c r="I26" s="130"/>
      <c r="J26" s="94" t="e">
        <f t="shared" si="1"/>
        <v>#N/A</v>
      </c>
      <c r="K26" s="54" t="e">
        <f>IF(B26="","",VLOOKUP(J26,'FLIGHT-C'!$U$6:$W$41,2,FALSE))</f>
        <v>#N/A</v>
      </c>
      <c r="L26" s="142" t="e">
        <f>IF(B26="","",VLOOKUP(K26,'FLIGHT-C'!$C$6:$I$41,7,FALSE))</f>
        <v>#N/A</v>
      </c>
      <c r="M26" s="130"/>
      <c r="N26" s="94" t="e">
        <f t="shared" si="2"/>
        <v>#N/A</v>
      </c>
      <c r="O26" s="54" t="e">
        <f>IF(B26="","",VLOOKUP(N26,'FLIGHT-D'!$U$6:$W$41,2,FALSE))</f>
        <v>#N/A</v>
      </c>
      <c r="P26" s="142" t="e">
        <f>IF(B26="","",VLOOKUP(O26,'FLIGHT-D'!$C$6:$I$41,7,FALSE))</f>
        <v>#N/A</v>
      </c>
    </row>
    <row r="27" spans="2:16" ht="12.75">
      <c r="B27" s="94" t="e">
        <f>IF('Day-1'!C28=0,"",'Day-1'!C28)</f>
        <v>#N/A</v>
      </c>
      <c r="C27" s="54" t="e">
        <f>IF(B27="","",VLOOKUP(B27,'FLIGHT-A'!$U$6:$W$41,2,FALSE))</f>
        <v>#N/A</v>
      </c>
      <c r="D27" s="142" t="e">
        <f>IF(B27="","",VLOOKUP(C27,'FLIGHT-A'!C$6:I$41,7,FALSE))</f>
        <v>#N/A</v>
      </c>
      <c r="E27" s="130"/>
      <c r="F27" s="94" t="e">
        <f t="shared" si="0"/>
        <v>#N/A</v>
      </c>
      <c r="G27" s="54" t="e">
        <f>IF(B27="","",VLOOKUP(F27,'FLIGHT-B'!$U$6:$W$41,2,FALSE))</f>
        <v>#N/A</v>
      </c>
      <c r="H27" s="142" t="e">
        <f>IF(B27="","",VLOOKUP(G27,'FLIGHT-B'!$C$6:$I$41,7,FALSE))</f>
        <v>#N/A</v>
      </c>
      <c r="I27" s="130"/>
      <c r="J27" s="94" t="e">
        <f t="shared" si="1"/>
        <v>#N/A</v>
      </c>
      <c r="K27" s="54" t="e">
        <f>IF(B27="","",VLOOKUP(J27,'FLIGHT-C'!$U$6:$W$41,2,FALSE))</f>
        <v>#N/A</v>
      </c>
      <c r="L27" s="142" t="e">
        <f>IF(B27="","",VLOOKUP(K27,'FLIGHT-C'!$C$6:$I$41,7,FALSE))</f>
        <v>#N/A</v>
      </c>
      <c r="M27" s="130"/>
      <c r="N27" s="94" t="e">
        <f t="shared" si="2"/>
        <v>#N/A</v>
      </c>
      <c r="O27" s="54" t="e">
        <f>IF(B27="","",VLOOKUP(N27,'FLIGHT-D'!$U$6:$W$41,2,FALSE))</f>
        <v>#N/A</v>
      </c>
      <c r="P27" s="142" t="e">
        <f>IF(B27="","",VLOOKUP(O27,'FLIGHT-D'!$C$6:$I$41,7,FALSE))</f>
        <v>#N/A</v>
      </c>
    </row>
    <row r="28" spans="2:16" ht="12.75">
      <c r="B28" s="94" t="e">
        <f>IF('Day-1'!C29=0,"",'Day-1'!C29)</f>
        <v>#N/A</v>
      </c>
      <c r="C28" s="54" t="e">
        <f>IF(B28="","",VLOOKUP(B28,'FLIGHT-A'!$U$6:$W$41,2,FALSE))</f>
        <v>#N/A</v>
      </c>
      <c r="D28" s="142" t="e">
        <f>IF(B28="","",VLOOKUP(C28,'FLIGHT-A'!C$6:I$41,7,FALSE))</f>
        <v>#N/A</v>
      </c>
      <c r="E28" s="130"/>
      <c r="F28" s="94" t="e">
        <f t="shared" si="0"/>
        <v>#N/A</v>
      </c>
      <c r="G28" s="54" t="e">
        <f>IF(B28="","",VLOOKUP(F28,'FLIGHT-B'!$U$6:$W$41,2,FALSE))</f>
        <v>#N/A</v>
      </c>
      <c r="H28" s="142" t="e">
        <f>IF(B28="","",VLOOKUP(G28,'FLIGHT-B'!$C$6:$I$41,7,FALSE))</f>
        <v>#N/A</v>
      </c>
      <c r="I28" s="130"/>
      <c r="J28" s="94" t="e">
        <f t="shared" si="1"/>
        <v>#N/A</v>
      </c>
      <c r="K28" s="54" t="e">
        <f>IF(B28="","",VLOOKUP(J28,'FLIGHT-C'!$U$6:$W$41,2,FALSE))</f>
        <v>#N/A</v>
      </c>
      <c r="L28" s="142" t="e">
        <f>IF(B28="","",VLOOKUP(K28,'FLIGHT-C'!$C$6:$I$41,7,FALSE))</f>
        <v>#N/A</v>
      </c>
      <c r="M28" s="130"/>
      <c r="N28" s="94" t="e">
        <f t="shared" si="2"/>
        <v>#N/A</v>
      </c>
      <c r="O28" s="54" t="e">
        <f>IF(B28="","",VLOOKUP(N28,'FLIGHT-D'!$U$6:$W$41,2,FALSE))</f>
        <v>#N/A</v>
      </c>
      <c r="P28" s="142" t="e">
        <f>IF(B28="","",VLOOKUP(O28,'FLIGHT-D'!$C$6:$I$41,7,FALSE))</f>
        <v>#N/A</v>
      </c>
    </row>
    <row r="29" spans="2:16" ht="12.75">
      <c r="B29" s="94" t="e">
        <f>IF('Day-1'!C30=0,"",'Day-1'!C30)</f>
        <v>#N/A</v>
      </c>
      <c r="C29" s="54" t="e">
        <f>IF(B29="","",VLOOKUP(B29,'FLIGHT-A'!$U$6:$W$41,2,FALSE))</f>
        <v>#N/A</v>
      </c>
      <c r="D29" s="142" t="e">
        <f>IF(B29="","",VLOOKUP(C29,'FLIGHT-A'!C$6:I$41,7,FALSE))</f>
        <v>#N/A</v>
      </c>
      <c r="E29" s="130"/>
      <c r="F29" s="94" t="e">
        <f t="shared" si="0"/>
        <v>#N/A</v>
      </c>
      <c r="G29" s="54" t="e">
        <f>IF(B29="","",VLOOKUP(F29,'FLIGHT-B'!$U$6:$W$41,2,FALSE))</f>
        <v>#N/A</v>
      </c>
      <c r="H29" s="142" t="e">
        <f>IF(B29="","",VLOOKUP(G29,'FLIGHT-B'!$C$6:$I$41,7,FALSE))</f>
        <v>#N/A</v>
      </c>
      <c r="I29" s="130"/>
      <c r="J29" s="94" t="e">
        <f t="shared" si="1"/>
        <v>#N/A</v>
      </c>
      <c r="K29" s="54" t="e">
        <f>IF(B29="","",VLOOKUP(J29,'FLIGHT-C'!$U$6:$W$41,2,FALSE))</f>
        <v>#N/A</v>
      </c>
      <c r="L29" s="142" t="e">
        <f>IF(B29="","",VLOOKUP(K29,'FLIGHT-C'!$C$6:$I$41,7,FALSE))</f>
        <v>#N/A</v>
      </c>
      <c r="M29" s="130"/>
      <c r="N29" s="94" t="e">
        <f t="shared" si="2"/>
        <v>#N/A</v>
      </c>
      <c r="O29" s="54" t="e">
        <f>IF(B29="","",VLOOKUP(N29,'FLIGHT-D'!$U$6:$W$41,2,FALSE))</f>
        <v>#N/A</v>
      </c>
      <c r="P29" s="142" t="e">
        <f>IF(B29="","",VLOOKUP(O29,'FLIGHT-D'!$C$6:$I$41,7,FALSE))</f>
        <v>#N/A</v>
      </c>
    </row>
    <row r="30" spans="2:16" ht="12.75">
      <c r="B30" s="94" t="e">
        <f>IF('Day-1'!C31=0,"",'Day-1'!C31)</f>
        <v>#N/A</v>
      </c>
      <c r="C30" s="54" t="e">
        <f>IF(B30="","",VLOOKUP(B30,'FLIGHT-A'!$U$6:$W$41,2,FALSE))</f>
        <v>#N/A</v>
      </c>
      <c r="D30" s="142" t="e">
        <f>IF(B30="","",VLOOKUP(C30,'FLIGHT-A'!C$6:I$41,7,FALSE))</f>
        <v>#N/A</v>
      </c>
      <c r="E30" s="130"/>
      <c r="F30" s="94" t="e">
        <f t="shared" si="0"/>
        <v>#N/A</v>
      </c>
      <c r="G30" s="54" t="e">
        <f>IF(B30="","",VLOOKUP(F30,'FLIGHT-B'!$U$6:$W$41,2,FALSE))</f>
        <v>#N/A</v>
      </c>
      <c r="H30" s="142" t="e">
        <f>IF(B30="","",VLOOKUP(G30,'FLIGHT-B'!$C$6:$I$41,7,FALSE))</f>
        <v>#N/A</v>
      </c>
      <c r="I30" s="130"/>
      <c r="J30" s="94" t="e">
        <f t="shared" si="1"/>
        <v>#N/A</v>
      </c>
      <c r="K30" s="54" t="e">
        <f>IF(B30="","",VLOOKUP(J30,'FLIGHT-C'!$U$6:$W$41,2,FALSE))</f>
        <v>#N/A</v>
      </c>
      <c r="L30" s="142" t="e">
        <f>IF(B30="","",VLOOKUP(K30,'FLIGHT-C'!$C$6:$I$41,7,FALSE))</f>
        <v>#N/A</v>
      </c>
      <c r="M30" s="130"/>
      <c r="N30" s="94" t="e">
        <f t="shared" si="2"/>
        <v>#N/A</v>
      </c>
      <c r="O30" s="54" t="e">
        <f>IF(B30="","",VLOOKUP(N30,'FLIGHT-D'!$U$6:$W$41,2,FALSE))</f>
        <v>#N/A</v>
      </c>
      <c r="P30" s="142" t="e">
        <f>IF(B30="","",VLOOKUP(O30,'FLIGHT-D'!$C$6:$I$41,7,FALSE))</f>
        <v>#N/A</v>
      </c>
    </row>
    <row r="31" spans="2:16" ht="12.75">
      <c r="B31" s="94" t="e">
        <f>IF('Day-1'!C32=0,"",'Day-1'!C32)</f>
        <v>#N/A</v>
      </c>
      <c r="C31" s="54" t="e">
        <f>IF(B31="","",VLOOKUP(B31,'FLIGHT-A'!$U$6:$W$41,2,FALSE))</f>
        <v>#N/A</v>
      </c>
      <c r="D31" s="142" t="e">
        <f>IF(B31="","",VLOOKUP(C31,'FLIGHT-A'!C$6:I$41,7,FALSE))</f>
        <v>#N/A</v>
      </c>
      <c r="E31" s="130"/>
      <c r="F31" s="94" t="e">
        <f t="shared" si="0"/>
        <v>#N/A</v>
      </c>
      <c r="G31" s="54" t="e">
        <f>IF(B31="","",VLOOKUP(F31,'FLIGHT-B'!$U$6:$W$41,2,FALSE))</f>
        <v>#N/A</v>
      </c>
      <c r="H31" s="142" t="e">
        <f>IF(B31="","",VLOOKUP(G31,'FLIGHT-B'!$C$6:$I$41,7,FALSE))</f>
        <v>#N/A</v>
      </c>
      <c r="I31" s="130"/>
      <c r="J31" s="94" t="e">
        <f t="shared" si="1"/>
        <v>#N/A</v>
      </c>
      <c r="K31" s="54" t="e">
        <f>IF(B31="","",VLOOKUP(J31,'FLIGHT-C'!$U$6:$W$41,2,FALSE))</f>
        <v>#N/A</v>
      </c>
      <c r="L31" s="142" t="e">
        <f>IF(B31="","",VLOOKUP(K31,'FLIGHT-C'!$C$6:$I$41,7,FALSE))</f>
        <v>#N/A</v>
      </c>
      <c r="M31" s="130"/>
      <c r="N31" s="94" t="e">
        <f t="shared" si="2"/>
        <v>#N/A</v>
      </c>
      <c r="O31" s="54" t="e">
        <f>IF(B31="","",VLOOKUP(N31,'FLIGHT-D'!$U$6:$W$41,2,FALSE))</f>
        <v>#N/A</v>
      </c>
      <c r="P31" s="142" t="e">
        <f>IF(B31="","",VLOOKUP(O31,'FLIGHT-D'!$C$6:$I$41,7,FALSE))</f>
        <v>#N/A</v>
      </c>
    </row>
    <row r="32" spans="2:16" ht="12.75">
      <c r="B32" s="94" t="e">
        <f>IF('Day-1'!C33=0,"",'Day-1'!C33)</f>
        <v>#N/A</v>
      </c>
      <c r="C32" s="54" t="e">
        <f>IF(B32="","",VLOOKUP(B32,'FLIGHT-A'!$U$6:$W$41,2,FALSE))</f>
        <v>#N/A</v>
      </c>
      <c r="D32" s="142" t="e">
        <f>IF(B32="","",VLOOKUP(C32,'FLIGHT-A'!C$6:I$41,7,FALSE))</f>
        <v>#N/A</v>
      </c>
      <c r="E32" s="130"/>
      <c r="F32" s="94" t="e">
        <f t="shared" si="0"/>
        <v>#N/A</v>
      </c>
      <c r="G32" s="54" t="e">
        <f>IF(B32="","",VLOOKUP(F32,'FLIGHT-B'!$U$6:$W$41,2,FALSE))</f>
        <v>#N/A</v>
      </c>
      <c r="H32" s="142" t="e">
        <f>IF(B32="","",VLOOKUP(G32,'FLIGHT-B'!$C$6:$I$41,7,FALSE))</f>
        <v>#N/A</v>
      </c>
      <c r="I32" s="130"/>
      <c r="J32" s="94" t="e">
        <f t="shared" si="1"/>
        <v>#N/A</v>
      </c>
      <c r="K32" s="54" t="e">
        <f>IF(B32="","",VLOOKUP(J32,'FLIGHT-C'!$U$6:$W$41,2,FALSE))</f>
        <v>#N/A</v>
      </c>
      <c r="L32" s="142" t="e">
        <f>IF(B32="","",VLOOKUP(K32,'FLIGHT-C'!$C$6:$I$41,7,FALSE))</f>
        <v>#N/A</v>
      </c>
      <c r="M32" s="130"/>
      <c r="N32" s="94" t="e">
        <f t="shared" si="2"/>
        <v>#N/A</v>
      </c>
      <c r="O32" s="54" t="e">
        <f>IF(B32="","",VLOOKUP(N32,'FLIGHT-D'!$U$6:$W$41,2,FALSE))</f>
        <v>#N/A</v>
      </c>
      <c r="P32" s="142" t="e">
        <f>IF(B32="","",VLOOKUP(O32,'FLIGHT-D'!$C$6:$I$41,7,FALSE))</f>
        <v>#N/A</v>
      </c>
    </row>
    <row r="33" spans="2:16" ht="12.75">
      <c r="B33" s="94" t="e">
        <f>IF('Day-1'!C34=0,"",'Day-1'!C34)</f>
        <v>#N/A</v>
      </c>
      <c r="C33" s="54" t="e">
        <f>IF(B33="","",VLOOKUP(B33,'FLIGHT-A'!$U$6:$W$41,2,FALSE))</f>
        <v>#N/A</v>
      </c>
      <c r="D33" s="142" t="e">
        <f>IF(B33="","",VLOOKUP(C33,'FLIGHT-A'!C$6:I$41,7,FALSE))</f>
        <v>#N/A</v>
      </c>
      <c r="E33" s="130"/>
      <c r="F33" s="94" t="e">
        <f t="shared" si="0"/>
        <v>#N/A</v>
      </c>
      <c r="G33" s="54" t="e">
        <f>IF(B33="","",VLOOKUP(F33,'FLIGHT-B'!$U$6:$W$41,2,FALSE))</f>
        <v>#N/A</v>
      </c>
      <c r="H33" s="142" t="e">
        <f>IF(B33="","",VLOOKUP(G33,'FLIGHT-B'!$C$6:$I$41,7,FALSE))</f>
        <v>#N/A</v>
      </c>
      <c r="I33" s="130"/>
      <c r="J33" s="94" t="e">
        <f t="shared" si="1"/>
        <v>#N/A</v>
      </c>
      <c r="K33" s="54" t="e">
        <f>IF(B33="","",VLOOKUP(J33,'FLIGHT-C'!$U$6:$W$41,2,FALSE))</f>
        <v>#N/A</v>
      </c>
      <c r="L33" s="142" t="e">
        <f>IF(B33="","",VLOOKUP(K33,'FLIGHT-C'!$C$6:$I$41,7,FALSE))</f>
        <v>#N/A</v>
      </c>
      <c r="M33" s="130"/>
      <c r="N33" s="94" t="e">
        <f t="shared" si="2"/>
        <v>#N/A</v>
      </c>
      <c r="O33" s="54" t="e">
        <f>IF(B33="","",VLOOKUP(N33,'FLIGHT-D'!$U$6:$W$41,2,FALSE))</f>
        <v>#N/A</v>
      </c>
      <c r="P33" s="142" t="e">
        <f>IF(B33="","",VLOOKUP(O33,'FLIGHT-D'!$C$6:$I$41,7,FALSE))</f>
        <v>#N/A</v>
      </c>
    </row>
    <row r="34" spans="2:16" ht="12.75">
      <c r="B34" s="94" t="e">
        <f>IF('Day-1'!C35=0,"",'Day-1'!C35)</f>
        <v>#N/A</v>
      </c>
      <c r="C34" s="54" t="e">
        <f>IF(B34="","",VLOOKUP(B34,'FLIGHT-A'!$U$6:$W$41,2,FALSE))</f>
        <v>#N/A</v>
      </c>
      <c r="D34" s="142" t="e">
        <f>IF(B34="","",VLOOKUP(C34,'FLIGHT-A'!C$6:I$41,7,FALSE))</f>
        <v>#N/A</v>
      </c>
      <c r="E34" s="130"/>
      <c r="F34" s="94" t="e">
        <f t="shared" si="0"/>
        <v>#N/A</v>
      </c>
      <c r="G34" s="54" t="e">
        <f>IF(B34="","",VLOOKUP(F34,'FLIGHT-B'!$U$6:$W$41,2,FALSE))</f>
        <v>#N/A</v>
      </c>
      <c r="H34" s="142" t="e">
        <f>IF(B34="","",VLOOKUP(G34,'FLIGHT-B'!$C$6:$I$41,7,FALSE))</f>
        <v>#N/A</v>
      </c>
      <c r="I34" s="130"/>
      <c r="J34" s="94" t="e">
        <f t="shared" si="1"/>
        <v>#N/A</v>
      </c>
      <c r="K34" s="54" t="e">
        <f>IF(B34="","",VLOOKUP(J34,'FLIGHT-C'!$U$6:$W$41,2,FALSE))</f>
        <v>#N/A</v>
      </c>
      <c r="L34" s="142" t="e">
        <f>IF(B34="","",VLOOKUP(K34,'FLIGHT-C'!$C$6:$I$41,7,FALSE))</f>
        <v>#N/A</v>
      </c>
      <c r="M34" s="130"/>
      <c r="N34" s="94" t="e">
        <f t="shared" si="2"/>
        <v>#N/A</v>
      </c>
      <c r="O34" s="54" t="e">
        <f>IF(B34="","",VLOOKUP(N34,'FLIGHT-D'!$U$6:$W$41,2,FALSE))</f>
        <v>#N/A</v>
      </c>
      <c r="P34" s="142" t="e">
        <f>IF(B34="","",VLOOKUP(O34,'FLIGHT-D'!$C$6:$I$41,7,FALSE))</f>
        <v>#N/A</v>
      </c>
    </row>
    <row r="35" spans="2:16" ht="12.75">
      <c r="B35" s="94" t="e">
        <f>IF('Day-1'!C36=0,"",'Day-1'!C36)</f>
        <v>#N/A</v>
      </c>
      <c r="C35" s="54" t="e">
        <f>IF(B35="","",VLOOKUP(B35,'FLIGHT-A'!$U$6:$W$41,2,FALSE))</f>
        <v>#N/A</v>
      </c>
      <c r="D35" s="142" t="e">
        <f>IF(B35="","",VLOOKUP(C35,'FLIGHT-A'!C$6:I$41,7,FALSE))</f>
        <v>#N/A</v>
      </c>
      <c r="E35" s="130"/>
      <c r="F35" s="94" t="e">
        <f t="shared" si="0"/>
        <v>#N/A</v>
      </c>
      <c r="G35" s="54" t="e">
        <f>IF(B35="","",VLOOKUP(F35,'FLIGHT-B'!$U$6:$W$41,2,FALSE))</f>
        <v>#N/A</v>
      </c>
      <c r="H35" s="142" t="e">
        <f>IF(B35="","",VLOOKUP(G35,'FLIGHT-B'!$C$6:$I$41,7,FALSE))</f>
        <v>#N/A</v>
      </c>
      <c r="I35" s="130"/>
      <c r="J35" s="94" t="e">
        <f t="shared" si="1"/>
        <v>#N/A</v>
      </c>
      <c r="K35" s="54" t="e">
        <f>IF(B35="","",VLOOKUP(J35,'FLIGHT-C'!$U$6:$W$41,2,FALSE))</f>
        <v>#N/A</v>
      </c>
      <c r="L35" s="142" t="e">
        <f>IF(B35="","",VLOOKUP(K35,'FLIGHT-C'!$C$6:$I$41,7,FALSE))</f>
        <v>#N/A</v>
      </c>
      <c r="M35" s="130"/>
      <c r="N35" s="94" t="e">
        <f t="shared" si="2"/>
        <v>#N/A</v>
      </c>
      <c r="O35" s="54" t="e">
        <f>IF(B35="","",VLOOKUP(N35,'FLIGHT-D'!$U$6:$W$41,2,FALSE))</f>
        <v>#N/A</v>
      </c>
      <c r="P35" s="142" t="e">
        <f>IF(B35="","",VLOOKUP(O35,'FLIGHT-D'!$C$6:$I$41,7,FALSE))</f>
        <v>#N/A</v>
      </c>
    </row>
    <row r="36" spans="2:16" ht="12.75">
      <c r="B36" s="94" t="e">
        <f>IF('Day-1'!C37=0,"",'Day-1'!C37)</f>
        <v>#N/A</v>
      </c>
      <c r="C36" s="54" t="e">
        <f>IF(B36="","",VLOOKUP(B36,'FLIGHT-A'!$U$6:$W$41,2,FALSE))</f>
        <v>#N/A</v>
      </c>
      <c r="D36" s="142" t="e">
        <f>IF(B36="","",VLOOKUP(C36,'FLIGHT-A'!C$6:I$41,7,FALSE))</f>
        <v>#N/A</v>
      </c>
      <c r="E36" s="130"/>
      <c r="F36" s="94" t="e">
        <f t="shared" si="0"/>
        <v>#N/A</v>
      </c>
      <c r="G36" s="54" t="e">
        <f>IF(B36="","",VLOOKUP(F36,'FLIGHT-B'!$U$6:$W$41,2,FALSE))</f>
        <v>#N/A</v>
      </c>
      <c r="H36" s="142" t="e">
        <f>IF(B36="","",VLOOKUP(G36,'FLIGHT-B'!$C$6:$I$41,7,FALSE))</f>
        <v>#N/A</v>
      </c>
      <c r="I36" s="130"/>
      <c r="J36" s="94" t="e">
        <f t="shared" si="1"/>
        <v>#N/A</v>
      </c>
      <c r="K36" s="54" t="e">
        <f>IF(B36="","",VLOOKUP(J36,'FLIGHT-C'!$U$6:$W$41,2,FALSE))</f>
        <v>#N/A</v>
      </c>
      <c r="L36" s="142" t="e">
        <f>IF(B36="","",VLOOKUP(K36,'FLIGHT-C'!$C$6:$I$41,7,FALSE))</f>
        <v>#N/A</v>
      </c>
      <c r="M36" s="130"/>
      <c r="N36" s="94" t="e">
        <f t="shared" si="2"/>
        <v>#N/A</v>
      </c>
      <c r="O36" s="54" t="e">
        <f>IF(B36="","",VLOOKUP(N36,'FLIGHT-D'!$U$6:$W$41,2,FALSE))</f>
        <v>#N/A</v>
      </c>
      <c r="P36" s="142" t="e">
        <f>IF(B36="","",VLOOKUP(O36,'FLIGHT-D'!$C$6:$I$41,7,FALSE))</f>
        <v>#N/A</v>
      </c>
    </row>
    <row r="37" spans="2:16" ht="12.75">
      <c r="B37" s="94" t="e">
        <f>IF('Day-1'!C38=0,"",'Day-1'!C38)</f>
        <v>#N/A</v>
      </c>
      <c r="C37" s="54" t="e">
        <f>IF(B37="","",VLOOKUP(B37,'FLIGHT-A'!$U$6:$W$41,2,FALSE))</f>
        <v>#N/A</v>
      </c>
      <c r="D37" s="142" t="e">
        <f>IF(B37="","",VLOOKUP(C37,'FLIGHT-A'!C$6:I$41,7,FALSE))</f>
        <v>#N/A</v>
      </c>
      <c r="E37" s="130"/>
      <c r="F37" s="94" t="e">
        <f t="shared" si="0"/>
        <v>#N/A</v>
      </c>
      <c r="G37" s="54" t="e">
        <f>IF(B37="","",VLOOKUP(F37,'FLIGHT-B'!$U$6:$W$41,2,FALSE))</f>
        <v>#N/A</v>
      </c>
      <c r="H37" s="142" t="e">
        <f>IF(B37="","",VLOOKUP(G37,'FLIGHT-B'!$C$6:$I$41,7,FALSE))</f>
        <v>#N/A</v>
      </c>
      <c r="I37" s="130"/>
      <c r="J37" s="94" t="e">
        <f t="shared" si="1"/>
        <v>#N/A</v>
      </c>
      <c r="K37" s="54" t="e">
        <f>IF(B37="","",VLOOKUP(J37,'FLIGHT-C'!$U$6:$W$41,2,FALSE))</f>
        <v>#N/A</v>
      </c>
      <c r="L37" s="142" t="e">
        <f>IF(B37="","",VLOOKUP(K37,'FLIGHT-C'!$C$6:$I$41,7,FALSE))</f>
        <v>#N/A</v>
      </c>
      <c r="M37" s="130"/>
      <c r="N37" s="94" t="e">
        <f t="shared" si="2"/>
        <v>#N/A</v>
      </c>
      <c r="O37" s="54" t="e">
        <f>IF(B37="","",VLOOKUP(N37,'FLIGHT-D'!$U$6:$W$41,2,FALSE))</f>
        <v>#N/A</v>
      </c>
      <c r="P37" s="142" t="e">
        <f>IF(B37="","",VLOOKUP(O37,'FLIGHT-D'!$C$6:$I$41,7,FALSE))</f>
        <v>#N/A</v>
      </c>
    </row>
    <row r="38" spans="2:16" ht="12.75">
      <c r="B38" s="94" t="e">
        <f>IF('Day-1'!C39=0,"",'Day-1'!C39)</f>
        <v>#N/A</v>
      </c>
      <c r="C38" s="54" t="e">
        <f>IF(B38="","",VLOOKUP(B38,'FLIGHT-A'!$U$6:$W$41,2,FALSE))</f>
        <v>#N/A</v>
      </c>
      <c r="D38" s="142" t="e">
        <f>IF(B38="","",VLOOKUP(C38,'FLIGHT-A'!C$6:I$41,7,FALSE))</f>
        <v>#N/A</v>
      </c>
      <c r="E38" s="130"/>
      <c r="F38" s="94" t="e">
        <f t="shared" si="0"/>
        <v>#N/A</v>
      </c>
      <c r="G38" s="54" t="e">
        <f>IF(B38="","",VLOOKUP(F38,'FLIGHT-B'!$U$6:$W$41,2,FALSE))</f>
        <v>#N/A</v>
      </c>
      <c r="H38" s="142" t="e">
        <f>IF(B38="","",VLOOKUP(G38,'FLIGHT-B'!$C$6:$I$41,7,FALSE))</f>
        <v>#N/A</v>
      </c>
      <c r="I38" s="130"/>
      <c r="J38" s="94" t="e">
        <f t="shared" si="1"/>
        <v>#N/A</v>
      </c>
      <c r="K38" s="54" t="e">
        <f>IF(B38="","",VLOOKUP(J38,'FLIGHT-C'!$U$6:$W$41,2,FALSE))</f>
        <v>#N/A</v>
      </c>
      <c r="L38" s="142" t="e">
        <f>IF(B38="","",VLOOKUP(K38,'FLIGHT-C'!$C$6:$I$41,7,FALSE))</f>
        <v>#N/A</v>
      </c>
      <c r="M38" s="130"/>
      <c r="N38" s="94" t="e">
        <f t="shared" si="2"/>
        <v>#N/A</v>
      </c>
      <c r="O38" s="54" t="e">
        <f>IF(B38="","",VLOOKUP(N38,'FLIGHT-D'!$U$6:$W$41,2,FALSE))</f>
        <v>#N/A</v>
      </c>
      <c r="P38" s="142" t="e">
        <f>IF(B38="","",VLOOKUP(O38,'FLIGHT-D'!$C$6:$I$41,7,FALSE))</f>
        <v>#N/A</v>
      </c>
    </row>
    <row r="39" spans="2:16" ht="12.75">
      <c r="B39" s="94" t="e">
        <f>IF('Day-1'!C40=0,"",'Day-1'!C40)</f>
        <v>#N/A</v>
      </c>
      <c r="C39" s="54" t="e">
        <f>IF(B39="","",VLOOKUP(B39,'FLIGHT-A'!$U$6:$W$41,2,FALSE))</f>
        <v>#N/A</v>
      </c>
      <c r="D39" s="142" t="e">
        <f>IF(B39="","",VLOOKUP(C39,'FLIGHT-A'!C$6:I$41,7,FALSE))</f>
        <v>#N/A</v>
      </c>
      <c r="E39" s="130"/>
      <c r="F39" s="94" t="e">
        <f t="shared" si="0"/>
        <v>#N/A</v>
      </c>
      <c r="G39" s="54" t="e">
        <f>IF(B39="","",VLOOKUP(F39,'FLIGHT-B'!$U$6:$W$41,2,FALSE))</f>
        <v>#N/A</v>
      </c>
      <c r="H39" s="142" t="e">
        <f>IF(B39="","",VLOOKUP(G39,'FLIGHT-B'!$C$6:$I$41,7,FALSE))</f>
        <v>#N/A</v>
      </c>
      <c r="I39" s="130"/>
      <c r="J39" s="94" t="e">
        <f t="shared" si="1"/>
        <v>#N/A</v>
      </c>
      <c r="K39" s="54" t="e">
        <f>IF(B39="","",VLOOKUP(J39,'FLIGHT-C'!$U$6:$W$41,2,FALSE))</f>
        <v>#N/A</v>
      </c>
      <c r="L39" s="142" t="e">
        <f>IF(B39="","",VLOOKUP(K39,'FLIGHT-C'!$C$6:$I$41,7,FALSE))</f>
        <v>#N/A</v>
      </c>
      <c r="M39" s="130"/>
      <c r="N39" s="94" t="e">
        <f t="shared" si="2"/>
        <v>#N/A</v>
      </c>
      <c r="O39" s="54" t="e">
        <f>IF(B39="","",VLOOKUP(N39,'FLIGHT-D'!$U$6:$W$41,2,FALSE))</f>
        <v>#N/A</v>
      </c>
      <c r="P39" s="142" t="e">
        <f>IF(B39="","",VLOOKUP(O39,'FLIGHT-D'!$C$6:$I$41,7,FALSE))</f>
        <v>#N/A</v>
      </c>
    </row>
  </sheetData>
  <sheetProtection/>
  <mergeCells count="1">
    <mergeCell ref="G1:K1"/>
  </mergeCells>
  <conditionalFormatting sqref="E4:E39">
    <cfRule type="cellIs" priority="1" dxfId="48" operator="equal" stopIfTrue="1">
      <formula>$D3</formula>
    </cfRule>
    <cfRule type="cellIs" priority="2" dxfId="47" operator="equal" stopIfTrue="1">
      <formula>$D5</formula>
    </cfRule>
  </conditionalFormatting>
  <conditionalFormatting sqref="I4:I39">
    <cfRule type="cellIs" priority="3" dxfId="48" operator="equal" stopIfTrue="1">
      <formula>$H3</formula>
    </cfRule>
    <cfRule type="cellIs" priority="4" dxfId="47" operator="equal" stopIfTrue="1">
      <formula>$H5</formula>
    </cfRule>
  </conditionalFormatting>
  <conditionalFormatting sqref="M4:M39">
    <cfRule type="cellIs" priority="5" dxfId="48" operator="equal" stopIfTrue="1">
      <formula>$L3</formula>
    </cfRule>
    <cfRule type="cellIs" priority="6" dxfId="47" operator="equal" stopIfTrue="1">
      <formula>$L5</formula>
    </cfRule>
  </conditionalFormatting>
  <conditionalFormatting sqref="D4:D39 B4:B39">
    <cfRule type="expression" priority="7" dxfId="39" stopIfTrue="1">
      <formula>$D4=$D3</formula>
    </cfRule>
    <cfRule type="expression" priority="8" dxfId="39" stopIfTrue="1">
      <formula>$D4=$D5</formula>
    </cfRule>
  </conditionalFormatting>
  <conditionalFormatting sqref="F4:F39">
    <cfRule type="expression" priority="9" dxfId="39" stopIfTrue="1">
      <formula>$H4=$H3</formula>
    </cfRule>
    <cfRule type="expression" priority="10" dxfId="39" stopIfTrue="1">
      <formula>$H4=$H5</formula>
    </cfRule>
  </conditionalFormatting>
  <conditionalFormatting sqref="P4:P39 L4:L39 H4:H39">
    <cfRule type="expression" priority="11" dxfId="39" stopIfTrue="1">
      <formula>H4=H3</formula>
    </cfRule>
    <cfRule type="expression" priority="12" dxfId="39" stopIfTrue="1">
      <formula>H4=H5</formula>
    </cfRule>
  </conditionalFormatting>
  <conditionalFormatting sqref="J4:J39 N4:N39">
    <cfRule type="expression" priority="13" dxfId="39" stopIfTrue="1">
      <formula>L3=L4</formula>
    </cfRule>
    <cfRule type="expression" priority="14" dxfId="39" stopIfTrue="1">
      <formula>L4=L5</formula>
    </cfRule>
  </conditionalFormatting>
  <printOptions/>
  <pageMargins left="0.46" right="0.75" top="1.2" bottom="0.7" header="0.5" footer="0.5"/>
  <pageSetup horizontalDpi="300" verticalDpi="300" orientation="landscape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5" sqref="G5"/>
    </sheetView>
  </sheetViews>
  <sheetFormatPr defaultColWidth="9.140625" defaultRowHeight="12.75"/>
  <sheetData>
    <row r="1" spans="1:7" ht="12.75">
      <c r="A1" t="s">
        <v>4</v>
      </c>
      <c r="B1" t="s">
        <v>87</v>
      </c>
      <c r="C1" t="s">
        <v>100</v>
      </c>
      <c r="D1" t="s">
        <v>99</v>
      </c>
      <c r="E1" t="s">
        <v>25</v>
      </c>
      <c r="F1" t="s">
        <v>101</v>
      </c>
      <c r="G1" t="s">
        <v>102</v>
      </c>
    </row>
    <row r="3" spans="1:7" ht="12.75">
      <c r="A3" s="69"/>
      <c r="B3" s="69"/>
      <c r="C3" s="69" t="e">
        <f>SUM(C4:C11)</f>
        <v>#REF!</v>
      </c>
      <c r="D3" s="69"/>
      <c r="E3" s="69"/>
      <c r="F3" s="69" t="e">
        <f>SUM(F4:F13)</f>
        <v>#REF!</v>
      </c>
      <c r="G3" t="e">
        <f>SUM(G4:G18)</f>
        <v>#REF!</v>
      </c>
    </row>
    <row r="4" spans="1:7" ht="12.75">
      <c r="A4" t="e">
        <f>IF('BUYIN LABELS'!$D$23=1,RESULTS!C4,IF('BUYIN LABELS'!$D$23=2,'RESULTS-2'!C4,IF('BUYIN LABELS'!$D$23=3,'RESULTS-3'!C4,"")))</f>
        <v>#N/A</v>
      </c>
      <c r="B4">
        <f>IF('BUYIN LABELS'!$D$23=1,RESULTS!B4,IF('BUYIN LABELS'!$D$23=2,'RESULTS-2'!B4,IF('BUYIN LABELS'!$D$23=3,'RESULTS-3'!B4,"")))</f>
        <v>1</v>
      </c>
      <c r="C4" t="e">
        <f>NAMES!#REF!</f>
        <v>#REF!</v>
      </c>
      <c r="D4">
        <f>IF(A3="",B4,IF(A4=A3,D3,B4))</f>
        <v>1</v>
      </c>
      <c r="E4">
        <f aca="true" t="shared" si="0" ref="E4:E19">IF(B4="","",COUNTIF(D$3:D$39,D4))</f>
        <v>1</v>
      </c>
      <c r="F4" t="e">
        <f aca="true" t="shared" si="1" ref="F4:F19">IF(B4="","",SUMIF(D$4:D$39,D4,C$4:C$39)/E4)</f>
        <v>#REF!</v>
      </c>
      <c r="G4" t="e">
        <f aca="true" t="shared" si="2" ref="G4:G19">IF(B4="","",ROUND(F4,0))</f>
        <v>#REF!</v>
      </c>
    </row>
    <row r="5" spans="1:7" ht="12.75">
      <c r="A5" t="e">
        <f>IF('BUYIN LABELS'!$D$23=1,RESULTS!C5,IF('BUYIN LABELS'!$D$23=2,'RESULTS-2'!C5,IF('BUYIN LABELS'!$D$23=3,'RESULTS-3'!C5,"")))</f>
        <v>#N/A</v>
      </c>
      <c r="B5" t="e">
        <f>IF('BUYIN LABELS'!$D$23=1,RESULTS!B5,IF('BUYIN LABELS'!$D$23=2,'RESULTS-2'!B5,IF('BUYIN LABELS'!$D$23=3,'RESULTS-3'!B5,"")))</f>
        <v>#N/A</v>
      </c>
      <c r="C5" t="e">
        <f>NAMES!#REF!</f>
        <v>#REF!</v>
      </c>
      <c r="D5" t="e">
        <f aca="true" t="shared" si="3" ref="D5:D19">IF(A4="",B5,IF(A5=A4,D4,B5))</f>
        <v>#N/A</v>
      </c>
      <c r="E5" t="e">
        <f t="shared" si="0"/>
        <v>#N/A</v>
      </c>
      <c r="F5" t="e">
        <f t="shared" si="1"/>
        <v>#N/A</v>
      </c>
      <c r="G5" t="e">
        <f t="shared" si="2"/>
        <v>#N/A</v>
      </c>
    </row>
    <row r="6" spans="1:7" ht="12.75">
      <c r="A6" t="e">
        <f>IF('BUYIN LABELS'!$D$23=1,RESULTS!C6,IF('BUYIN LABELS'!$D$23=2,'RESULTS-2'!C6,IF('BUYIN LABELS'!$D$23=3,'RESULTS-3'!C6,"")))</f>
        <v>#N/A</v>
      </c>
      <c r="B6" t="e">
        <f>IF('BUYIN LABELS'!$D$23=1,RESULTS!B6,IF('BUYIN LABELS'!$D$23=2,'RESULTS-2'!B6,IF('BUYIN LABELS'!$D$23=3,'RESULTS-3'!B6,"")))</f>
        <v>#N/A</v>
      </c>
      <c r="C6" t="e">
        <f>NAMES!#REF!</f>
        <v>#REF!</v>
      </c>
      <c r="D6" t="e">
        <f t="shared" si="3"/>
        <v>#N/A</v>
      </c>
      <c r="E6" t="e">
        <f t="shared" si="0"/>
        <v>#N/A</v>
      </c>
      <c r="F6" t="e">
        <f t="shared" si="1"/>
        <v>#N/A</v>
      </c>
      <c r="G6" t="e">
        <f t="shared" si="2"/>
        <v>#N/A</v>
      </c>
    </row>
    <row r="7" spans="1:7" ht="12.75">
      <c r="A7" t="e">
        <f>IF('BUYIN LABELS'!$D$23=1,RESULTS!C7,IF('BUYIN LABELS'!$D$23=2,'RESULTS-2'!C7,IF('BUYIN LABELS'!$D$23=3,'RESULTS-3'!C7,"")))</f>
        <v>#N/A</v>
      </c>
      <c r="B7" t="e">
        <f>IF('BUYIN LABELS'!$D$23=1,RESULTS!B7,IF('BUYIN LABELS'!$D$23=2,'RESULTS-2'!B7,IF('BUYIN LABELS'!$D$23=3,'RESULTS-3'!B7,"")))</f>
        <v>#N/A</v>
      </c>
      <c r="C7" t="e">
        <f>NAMES!#REF!</f>
        <v>#REF!</v>
      </c>
      <c r="D7" t="e">
        <f t="shared" si="3"/>
        <v>#N/A</v>
      </c>
      <c r="E7" t="e">
        <f t="shared" si="0"/>
        <v>#N/A</v>
      </c>
      <c r="F7" t="e">
        <f t="shared" si="1"/>
        <v>#N/A</v>
      </c>
      <c r="G7" t="e">
        <f t="shared" si="2"/>
        <v>#N/A</v>
      </c>
    </row>
    <row r="8" spans="1:7" ht="12.75">
      <c r="A8" t="e">
        <f>IF('BUYIN LABELS'!$D$23=1,RESULTS!C8,IF('BUYIN LABELS'!$D$23=2,'RESULTS-2'!C8,IF('BUYIN LABELS'!$D$23=3,'RESULTS-3'!C8,"")))</f>
        <v>#N/A</v>
      </c>
      <c r="B8" t="e">
        <f>IF('BUYIN LABELS'!$D$23=1,RESULTS!B8,IF('BUYIN LABELS'!$D$23=2,'RESULTS-2'!B8,IF('BUYIN LABELS'!$D$23=3,'RESULTS-3'!B8,"")))</f>
        <v>#N/A</v>
      </c>
      <c r="C8" t="e">
        <f>NAMES!#REF!</f>
        <v>#REF!</v>
      </c>
      <c r="D8" t="e">
        <f>IF(A7="",B8,IF(A8=A7,D7,B8))</f>
        <v>#N/A</v>
      </c>
      <c r="E8" t="e">
        <f t="shared" si="0"/>
        <v>#N/A</v>
      </c>
      <c r="F8" t="e">
        <f t="shared" si="1"/>
        <v>#N/A</v>
      </c>
      <c r="G8" t="e">
        <f t="shared" si="2"/>
        <v>#N/A</v>
      </c>
    </row>
    <row r="9" spans="1:7" ht="12.75">
      <c r="A9" t="e">
        <f>IF('BUYIN LABELS'!$D$23=1,RESULTS!C9,IF('BUYIN LABELS'!$D$23=2,'RESULTS-2'!C9,IF('BUYIN LABELS'!$D$23=3,'RESULTS-3'!C9,"")))</f>
        <v>#N/A</v>
      </c>
      <c r="B9" t="e">
        <f>IF('BUYIN LABELS'!$D$23=1,RESULTS!B9,IF('BUYIN LABELS'!$D$23=2,'RESULTS-2'!B9,IF('BUYIN LABELS'!$D$23=3,'RESULTS-3'!B9,"")))</f>
        <v>#N/A</v>
      </c>
      <c r="C9" t="e">
        <f>NAMES!#REF!</f>
        <v>#REF!</v>
      </c>
      <c r="D9" t="e">
        <f t="shared" si="3"/>
        <v>#N/A</v>
      </c>
      <c r="E9" t="e">
        <f t="shared" si="0"/>
        <v>#N/A</v>
      </c>
      <c r="F9" t="e">
        <f t="shared" si="1"/>
        <v>#N/A</v>
      </c>
      <c r="G9" t="e">
        <f t="shared" si="2"/>
        <v>#N/A</v>
      </c>
    </row>
    <row r="10" spans="1:7" ht="12.75">
      <c r="A10" t="e">
        <f>IF('BUYIN LABELS'!$D$23=1,RESULTS!C10,IF('BUYIN LABELS'!$D$23=2,'RESULTS-2'!C10,IF('BUYIN LABELS'!$D$23=3,'RESULTS-3'!C10,"")))</f>
        <v>#N/A</v>
      </c>
      <c r="B10" t="e">
        <f>IF('BUYIN LABELS'!$D$23=1,RESULTS!B10,IF('BUYIN LABELS'!$D$23=2,'RESULTS-2'!B10,IF('BUYIN LABELS'!$D$23=3,'RESULTS-3'!B10,"")))</f>
        <v>#N/A</v>
      </c>
      <c r="C10" t="e">
        <f>NAMES!#REF!</f>
        <v>#REF!</v>
      </c>
      <c r="D10" t="e">
        <f t="shared" si="3"/>
        <v>#N/A</v>
      </c>
      <c r="E10" t="e">
        <f t="shared" si="0"/>
        <v>#N/A</v>
      </c>
      <c r="F10" t="e">
        <f t="shared" si="1"/>
        <v>#N/A</v>
      </c>
      <c r="G10" t="e">
        <f t="shared" si="2"/>
        <v>#N/A</v>
      </c>
    </row>
    <row r="11" spans="1:7" ht="12.75">
      <c r="A11" t="e">
        <f>IF('BUYIN LABELS'!$D$23=1,RESULTS!C11,IF('BUYIN LABELS'!$D$23=2,'RESULTS-2'!C11,IF('BUYIN LABELS'!$D$23=3,'RESULTS-3'!C11,"")))</f>
        <v>#N/A</v>
      </c>
      <c r="B11" t="e">
        <f>IF('BUYIN LABELS'!$D$23=1,RESULTS!B11,IF('BUYIN LABELS'!$D$23=2,'RESULTS-2'!B11,IF('BUYIN LABELS'!$D$23=3,'RESULTS-3'!B11,"")))</f>
        <v>#N/A</v>
      </c>
      <c r="C11" t="e">
        <f>NAMES!#REF!</f>
        <v>#REF!</v>
      </c>
      <c r="D11" t="e">
        <f t="shared" si="3"/>
        <v>#N/A</v>
      </c>
      <c r="E11" t="e">
        <f t="shared" si="0"/>
        <v>#N/A</v>
      </c>
      <c r="F11" t="e">
        <f t="shared" si="1"/>
        <v>#N/A</v>
      </c>
      <c r="G11" t="e">
        <f t="shared" si="2"/>
        <v>#N/A</v>
      </c>
    </row>
    <row r="12" spans="1:7" ht="12.75">
      <c r="A12" t="e">
        <f>IF('BUYIN LABELS'!$D$23=1,RESULTS!C12,IF('BUYIN LABELS'!$D$23=2,'RESULTS-2'!C12,IF('BUYIN LABELS'!$D$23=3,'RESULTS-3'!C12,"")))</f>
        <v>#N/A</v>
      </c>
      <c r="B12" t="e">
        <f>IF('BUYIN LABELS'!$D$23=1,RESULTS!B12,IF('BUYIN LABELS'!$D$23=2,'RESULTS-2'!B12,IF('BUYIN LABELS'!$D$23=3,'RESULTS-3'!B12,"")))</f>
        <v>#N/A</v>
      </c>
      <c r="C12" t="e">
        <f>NAMES!#REF!</f>
        <v>#REF!</v>
      </c>
      <c r="D12" t="e">
        <f>IF(A11="",B12,IF(A12=A11,D11,B12))</f>
        <v>#N/A</v>
      </c>
      <c r="E12" t="e">
        <f t="shared" si="0"/>
        <v>#N/A</v>
      </c>
      <c r="F12" t="e">
        <f t="shared" si="1"/>
        <v>#N/A</v>
      </c>
      <c r="G12" t="e">
        <f t="shared" si="2"/>
        <v>#N/A</v>
      </c>
    </row>
    <row r="13" spans="1:7" ht="12.75">
      <c r="A13" t="e">
        <f>IF('BUYIN LABELS'!$D$23=1,RESULTS!C13,IF('BUYIN LABELS'!$D$23=2,'RESULTS-2'!C13,IF('BUYIN LABELS'!$D$23=3,'RESULTS-3'!C13,"")))</f>
        <v>#N/A</v>
      </c>
      <c r="B13" t="e">
        <f>IF('BUYIN LABELS'!$D$23=1,RESULTS!B13,IF('BUYIN LABELS'!$D$23=2,'RESULTS-2'!B13,IF('BUYIN LABELS'!$D$23=3,'RESULTS-3'!B13,"")))</f>
        <v>#N/A</v>
      </c>
      <c r="C13" t="e">
        <f>NAMES!#REF!</f>
        <v>#REF!</v>
      </c>
      <c r="D13" t="e">
        <f t="shared" si="3"/>
        <v>#N/A</v>
      </c>
      <c r="E13" t="e">
        <f t="shared" si="0"/>
        <v>#N/A</v>
      </c>
      <c r="F13" t="e">
        <f t="shared" si="1"/>
        <v>#N/A</v>
      </c>
      <c r="G13" t="e">
        <f t="shared" si="2"/>
        <v>#N/A</v>
      </c>
    </row>
    <row r="14" spans="1:7" ht="12.75">
      <c r="A14" t="e">
        <f>IF('BUYIN LABELS'!$D$23=1,RESULTS!C14,IF('BUYIN LABELS'!$D$23=2,'RESULTS-2'!C14,IF('BUYIN LABELS'!$D$23=3,'RESULTS-3'!C14,"")))</f>
        <v>#N/A</v>
      </c>
      <c r="B14" t="e">
        <f>IF('BUYIN LABELS'!$D$23=1,RESULTS!B14,IF('BUYIN LABELS'!$D$23=2,'RESULTS-2'!B14,IF('BUYIN LABELS'!$D$23=3,'RESULTS-3'!B14,"")))</f>
        <v>#N/A</v>
      </c>
      <c r="C14" t="e">
        <f>NAMES!#REF!</f>
        <v>#REF!</v>
      </c>
      <c r="D14" t="e">
        <f t="shared" si="3"/>
        <v>#N/A</v>
      </c>
      <c r="E14" t="e">
        <f t="shared" si="0"/>
        <v>#N/A</v>
      </c>
      <c r="F14" t="e">
        <f t="shared" si="1"/>
        <v>#N/A</v>
      </c>
      <c r="G14" t="e">
        <f t="shared" si="2"/>
        <v>#N/A</v>
      </c>
    </row>
    <row r="15" spans="1:7" ht="12.75">
      <c r="A15" t="e">
        <f>IF('BUYIN LABELS'!$D$23=1,RESULTS!C15,IF('BUYIN LABELS'!$D$23=2,'RESULTS-2'!C15,IF('BUYIN LABELS'!$D$23=3,'RESULTS-3'!C15,"")))</f>
        <v>#N/A</v>
      </c>
      <c r="B15" t="e">
        <f>IF('BUYIN LABELS'!$D$23=1,RESULTS!B15,IF('BUYIN LABELS'!$D$23=2,'RESULTS-2'!B15,IF('BUYIN LABELS'!$D$23=3,'RESULTS-3'!B15,"")))</f>
        <v>#N/A</v>
      </c>
      <c r="C15" t="e">
        <f>NAMES!#REF!</f>
        <v>#REF!</v>
      </c>
      <c r="D15" t="e">
        <f t="shared" si="3"/>
        <v>#N/A</v>
      </c>
      <c r="E15" t="e">
        <f t="shared" si="0"/>
        <v>#N/A</v>
      </c>
      <c r="F15" t="e">
        <f t="shared" si="1"/>
        <v>#N/A</v>
      </c>
      <c r="G15" t="e">
        <f t="shared" si="2"/>
        <v>#N/A</v>
      </c>
    </row>
    <row r="16" spans="1:7" ht="12.75">
      <c r="A16" t="e">
        <f>IF('BUYIN LABELS'!$D$23=1,RESULTS!C16,IF('BUYIN LABELS'!$D$23=2,'RESULTS-2'!C16,IF('BUYIN LABELS'!$D$23=3,'RESULTS-3'!C16,"")))</f>
        <v>#N/A</v>
      </c>
      <c r="B16" t="e">
        <f>IF('BUYIN LABELS'!$D$23=1,RESULTS!B16,IF('BUYIN LABELS'!$D$23=2,'RESULTS-2'!B16,IF('BUYIN LABELS'!$D$23=3,'RESULTS-3'!B16,"")))</f>
        <v>#N/A</v>
      </c>
      <c r="C16" t="e">
        <f>NAMES!#REF!</f>
        <v>#REF!</v>
      </c>
      <c r="D16" t="e">
        <f>IF(A15="",B16,IF(A16=A15,D15,B16))</f>
        <v>#N/A</v>
      </c>
      <c r="E16" t="e">
        <f t="shared" si="0"/>
        <v>#N/A</v>
      </c>
      <c r="F16" t="e">
        <f t="shared" si="1"/>
        <v>#N/A</v>
      </c>
      <c r="G16" t="e">
        <f t="shared" si="2"/>
        <v>#N/A</v>
      </c>
    </row>
    <row r="17" spans="1:7" ht="12.75">
      <c r="A17" t="e">
        <f>IF('BUYIN LABELS'!$D$23=1,RESULTS!C17,IF('BUYIN LABELS'!$D$23=2,'RESULTS-2'!C17,IF('BUYIN LABELS'!$D$23=3,'RESULTS-3'!C17,"")))</f>
        <v>#N/A</v>
      </c>
      <c r="B17" t="e">
        <f>IF('BUYIN LABELS'!$D$23=1,RESULTS!B17,IF('BUYIN LABELS'!$D$23=2,'RESULTS-2'!B17,IF('BUYIN LABELS'!$D$23=3,'RESULTS-3'!B17,"")))</f>
        <v>#N/A</v>
      </c>
      <c r="C17" t="e">
        <f>NAMES!#REF!</f>
        <v>#REF!</v>
      </c>
      <c r="D17" t="e">
        <f t="shared" si="3"/>
        <v>#N/A</v>
      </c>
      <c r="E17" t="e">
        <f t="shared" si="0"/>
        <v>#N/A</v>
      </c>
      <c r="F17" t="e">
        <f t="shared" si="1"/>
        <v>#N/A</v>
      </c>
      <c r="G17" t="e">
        <f t="shared" si="2"/>
        <v>#N/A</v>
      </c>
    </row>
    <row r="18" spans="1:7" ht="12.75">
      <c r="A18" t="e">
        <f>IF('BUYIN LABELS'!$D$23=1,RESULTS!C18,IF('BUYIN LABELS'!$D$23=2,'RESULTS-2'!C18,IF('BUYIN LABELS'!$D$23=3,'RESULTS-3'!C18,"")))</f>
        <v>#N/A</v>
      </c>
      <c r="B18" t="e">
        <f>IF('BUYIN LABELS'!$D$23=1,RESULTS!B18,IF('BUYIN LABELS'!$D$23=2,'RESULTS-2'!B18,IF('BUYIN LABELS'!$D$23=3,'RESULTS-3'!B18,"")))</f>
        <v>#N/A</v>
      </c>
      <c r="C18" t="e">
        <f>NAMES!#REF!</f>
        <v>#REF!</v>
      </c>
      <c r="D18" t="e">
        <f t="shared" si="3"/>
        <v>#N/A</v>
      </c>
      <c r="E18" t="e">
        <f t="shared" si="0"/>
        <v>#N/A</v>
      </c>
      <c r="F18" t="e">
        <f t="shared" si="1"/>
        <v>#N/A</v>
      </c>
      <c r="G18" t="e">
        <f t="shared" si="2"/>
        <v>#N/A</v>
      </c>
    </row>
    <row r="19" spans="1:7" ht="12.75">
      <c r="A19" t="e">
        <f>IF('BUYIN LABELS'!$D$23=1,RESULTS!C19,IF('BUYIN LABELS'!$D$23=2,'RESULTS-2'!C19,IF('BUYIN LABELS'!$D$23=3,'RESULTS-3'!C19,"")))</f>
        <v>#N/A</v>
      </c>
      <c r="B19" t="e">
        <f>IF('BUYIN LABELS'!$D$23=1,RESULTS!B19,IF('BUYIN LABELS'!$D$23=2,'RESULTS-2'!B19,IF('BUYIN LABELS'!$D$23=3,'RESULTS-3'!B19,"")))</f>
        <v>#N/A</v>
      </c>
      <c r="C19" t="e">
        <f>NAMES!#REF!</f>
        <v>#REF!</v>
      </c>
      <c r="D19" t="e">
        <f t="shared" si="3"/>
        <v>#N/A</v>
      </c>
      <c r="E19" t="e">
        <f t="shared" si="0"/>
        <v>#N/A</v>
      </c>
      <c r="F19" t="e">
        <f t="shared" si="1"/>
        <v>#N/A</v>
      </c>
      <c r="G19" t="e">
        <f t="shared" si="2"/>
        <v>#N/A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3"/>
  <sheetViews>
    <sheetView tabSelected="1" zoomScale="75" zoomScaleNormal="75" zoomScalePageLayoutView="0" workbookViewId="0" topLeftCell="A1">
      <selection activeCell="B8" sqref="B8:C11"/>
    </sheetView>
  </sheetViews>
  <sheetFormatPr defaultColWidth="9.140625" defaultRowHeight="12.75"/>
  <cols>
    <col min="1" max="1" width="6.28125" style="0" customWidth="1"/>
    <col min="2" max="2" width="20.421875" style="0" customWidth="1"/>
    <col min="3" max="3" width="5.7109375" style="0" customWidth="1"/>
    <col min="4" max="4" width="7.28125" style="20" customWidth="1"/>
    <col min="5" max="5" width="0.2890625" style="0" customWidth="1"/>
    <col min="6" max="6" width="4.421875" style="36" hidden="1" customWidth="1"/>
    <col min="7" max="7" width="4.421875" style="0" hidden="1" customWidth="1"/>
    <col min="8" max="8" width="4.57421875" style="0" hidden="1" customWidth="1"/>
    <col min="9" max="9" width="4.7109375" style="0" customWidth="1"/>
    <col min="10" max="10" width="20.28125" style="0" customWidth="1"/>
    <col min="11" max="11" width="5.7109375" style="193" customWidth="1"/>
    <col min="12" max="12" width="1.28515625" style="0" customWidth="1"/>
    <col min="13" max="13" width="4.140625" style="0" customWidth="1"/>
    <col min="14" max="14" width="20.28125" style="0" customWidth="1"/>
    <col min="15" max="15" width="6.140625" style="193" customWidth="1"/>
    <col min="16" max="16" width="1.421875" style="0" customWidth="1"/>
    <col min="17" max="17" width="5.00390625" style="0" customWidth="1"/>
    <col min="18" max="18" width="20.00390625" style="0" customWidth="1"/>
    <col min="19" max="19" width="5.57421875" style="193" customWidth="1"/>
    <col min="20" max="20" width="1.421875" style="0" customWidth="1"/>
    <col min="21" max="21" width="5.7109375" style="0" customWidth="1"/>
    <col min="22" max="22" width="20.421875" style="0" customWidth="1"/>
    <col min="23" max="23" width="6.28125" style="193" customWidth="1"/>
    <col min="24" max="24" width="4.00390625" style="0" customWidth="1"/>
    <col min="26" max="26" width="11.7109375" style="0" customWidth="1"/>
    <col min="27" max="27" width="11.28125" style="0" customWidth="1"/>
  </cols>
  <sheetData>
    <row r="1" ht="12.75">
      <c r="T1" s="137"/>
    </row>
    <row r="2" spans="2:20" ht="12.75">
      <c r="B2" s="141" t="s">
        <v>97</v>
      </c>
      <c r="C2">
        <f>C152</f>
        <v>0</v>
      </c>
      <c r="T2" s="137"/>
    </row>
    <row r="3" spans="2:26" ht="12.75">
      <c r="B3" s="138"/>
      <c r="T3" s="137"/>
      <c r="Z3" s="151" t="s">
        <v>104</v>
      </c>
    </row>
    <row r="4" spans="2:26" ht="15.75" thickBot="1">
      <c r="B4" s="206" t="s">
        <v>39</v>
      </c>
      <c r="C4" s="207" t="s">
        <v>21</v>
      </c>
      <c r="D4" s="70"/>
      <c r="E4" s="134" t="s">
        <v>87</v>
      </c>
      <c r="F4" s="192"/>
      <c r="G4" s="13"/>
      <c r="H4" s="13"/>
      <c r="I4" s="139"/>
      <c r="J4" s="139" t="s">
        <v>93</v>
      </c>
      <c r="K4" s="194" t="s">
        <v>21</v>
      </c>
      <c r="L4" s="140"/>
      <c r="M4" s="139"/>
      <c r="N4" s="139" t="s">
        <v>94</v>
      </c>
      <c r="O4" s="194" t="s">
        <v>21</v>
      </c>
      <c r="P4" s="140"/>
      <c r="Q4" s="139"/>
      <c r="R4" s="139" t="s">
        <v>95</v>
      </c>
      <c r="S4" s="194" t="s">
        <v>21</v>
      </c>
      <c r="T4" s="140"/>
      <c r="U4" s="139"/>
      <c r="V4" s="139" t="s">
        <v>96</v>
      </c>
      <c r="W4" s="194" t="s">
        <v>21</v>
      </c>
      <c r="Y4" s="152" t="s">
        <v>79</v>
      </c>
      <c r="Z4" s="153"/>
    </row>
    <row r="5" spans="1:26" ht="13.5" thickTop="1">
      <c r="A5">
        <f>G5</f>
      </c>
      <c r="B5" s="230" t="s">
        <v>138</v>
      </c>
      <c r="C5" s="231"/>
      <c r="D5" s="231"/>
      <c r="E5">
        <f>IF(C5="","",RANK($C5,$C$5:$C$151,1))</f>
      </c>
      <c r="G5">
        <f>IF(C5="","",E5+#REF!)</f>
      </c>
      <c r="I5">
        <v>1</v>
      </c>
      <c r="J5" t="e">
        <f>IF(I5="","",VLOOKUP(I5,$A$8:$C$151,2,FALSE))</f>
        <v>#N/A</v>
      </c>
      <c r="K5" s="193" t="e">
        <f>IF(J5="","",IF(VLOOKUP(J5,$B$8:$C$151,2,FALSE)&gt;17,17,VLOOKUP(J5,$B$8:$C$151,2,FALSE)))</f>
        <v>#N/A</v>
      </c>
      <c r="L5" s="136"/>
      <c r="M5">
        <f>I5+1</f>
        <v>2</v>
      </c>
      <c r="N5" t="e">
        <f>IF(M5="","",VLOOKUP(M5,$A$8:$C$151,2,FALSE))</f>
        <v>#N/A</v>
      </c>
      <c r="O5" s="193" t="e">
        <f>IF(N5="","",IF(VLOOKUP(N5,$B$8:$C$151,2,FALSE)&gt;22,22,VLOOKUP(N5,$B$8:$C$151,2,FALSE)))</f>
        <v>#N/A</v>
      </c>
      <c r="P5" s="136"/>
      <c r="Q5">
        <f>M5+1</f>
        <v>3</v>
      </c>
      <c r="R5" t="e">
        <f>IF(Q5="","",VLOOKUP(Q5,$A$8:$C$151,2,FALSE))</f>
        <v>#N/A</v>
      </c>
      <c r="S5" s="193" t="e">
        <f>IF(R5="","",IF(VLOOKUP(R5,$B$8:$C$151,2,FALSE)&gt;27,27,VLOOKUP(R5,$B$8:$C$151,2,FALSE)))</f>
        <v>#N/A</v>
      </c>
      <c r="T5" s="136"/>
      <c r="U5">
        <f>Q5+1</f>
        <v>4</v>
      </c>
      <c r="V5" s="158" t="e">
        <f>IF(U5="","",VLOOKUP(U5,$A$8:$C$151,2,FALSE))</f>
        <v>#N/A</v>
      </c>
      <c r="W5" s="193" t="e">
        <f>IF(V5="","",IF(VLOOKUP(V5,$B$8:$C$151,2,FALSE)&gt;45,45,VLOOKUP(V5,$B$8:$C$151,2,FALSE)))</f>
        <v>#N/A</v>
      </c>
      <c r="Y5" s="20">
        <v>1</v>
      </c>
      <c r="Z5" s="208"/>
    </row>
    <row r="6" spans="1:26" ht="12.75">
      <c r="A6">
        <f aca="true" t="shared" si="0" ref="A6:A69">G6</f>
      </c>
      <c r="B6" s="232" t="s">
        <v>139</v>
      </c>
      <c r="C6" s="229"/>
      <c r="D6" s="229"/>
      <c r="E6">
        <f>IF(C6="","",RANK($C6,$C$5:$C$151,1))</f>
      </c>
      <c r="G6">
        <f>IF(C6="","",E6+#REF!)</f>
      </c>
      <c r="I6">
        <f>IF(I5="","",IF(I5+4&lt;=$J$153,I5+4,""))</f>
      </c>
      <c r="J6" s="159">
        <f aca="true" t="shared" si="1" ref="J6:J41">IF(I6="","",VLOOKUP(I6,$A$5:$C$151,2,FALSE))</f>
      </c>
      <c r="K6" s="193">
        <f aca="true" t="shared" si="2" ref="K6:K41">IF(J6="","",IF(VLOOKUP(J6,$B$5:$C$151,2,FALSE)&gt;17,17,VLOOKUP(J6,$B$5:$C$151,2,FALSE)))</f>
      </c>
      <c r="L6" s="136"/>
      <c r="M6">
        <f>IF(M5="","",IF(M5+4&lt;=$J$153,M5+4,""))</f>
      </c>
      <c r="N6">
        <f aca="true" t="shared" si="3" ref="N6:N41">IF(M6="","",VLOOKUP(M6,$A$5:$C$151,2,FALSE))</f>
      </c>
      <c r="O6" s="193">
        <f aca="true" t="shared" si="4" ref="O6:O41">IF(N6="","",IF(VLOOKUP(N6,$B$5:$C$151,2,FALSE)&gt;22,22,VLOOKUP(N6,$B$5:$C$151,2,FALSE)))</f>
      </c>
      <c r="P6" s="136"/>
      <c r="Q6">
        <f>IF(Q5="","",IF(Q5+4&lt;=$J$153,Q5+4,""))</f>
      </c>
      <c r="R6" s="159">
        <f aca="true" t="shared" si="5" ref="R6:R41">IF(Q6="","",VLOOKUP(Q6,$A$5:$C$151,2,FALSE))</f>
      </c>
      <c r="S6" s="193">
        <f aca="true" t="shared" si="6" ref="S6:S69">IF(R6="","",IF(VLOOKUP(R6,$B$8:$C$151,2,FALSE)&gt;27,27,VLOOKUP(R6,$B$8:$C$151,2,FALSE)))</f>
      </c>
      <c r="T6" s="136"/>
      <c r="U6">
        <f>IF(U5="","",IF(U5+4&lt;=$J$153,U5+4,""))</f>
      </c>
      <c r="V6" s="159">
        <f aca="true" t="shared" si="7" ref="V6:V41">IF(U6="","",VLOOKUP(U6,$A$5:$C$151,2,FALSE))</f>
      </c>
      <c r="W6" s="193">
        <f aca="true" t="shared" si="8" ref="W6:W40">IF(V6="","",IF(VLOOKUP(V6,$B$8:$C$151,2,FALSE)&gt;45,45,VLOOKUP(V6,$B$8:$C$151,2,FALSE)))</f>
      </c>
      <c r="Y6" s="20">
        <v>2</v>
      </c>
      <c r="Z6" s="208"/>
    </row>
    <row r="7" spans="1:26" ht="13.5" thickBot="1">
      <c r="A7">
        <f t="shared" si="0"/>
      </c>
      <c r="B7" s="233" t="s">
        <v>140</v>
      </c>
      <c r="C7" s="234"/>
      <c r="D7" s="234"/>
      <c r="E7">
        <f>IF(C7="","",RANK($C7,$C$5:$C$151,1))</f>
      </c>
      <c r="G7">
        <f>IF(C7="","",E7+#REF!)</f>
      </c>
      <c r="I7">
        <f aca="true" t="shared" si="9" ref="I7:I40">IF(I6="","",IF(I6+4&lt;=$J$153,I6+4,""))</f>
      </c>
      <c r="J7" s="159">
        <f t="shared" si="1"/>
      </c>
      <c r="K7" s="193">
        <f t="shared" si="2"/>
      </c>
      <c r="L7" s="136"/>
      <c r="M7">
        <f aca="true" t="shared" si="10" ref="M7:M40">IF(M6="","",IF(M6+4&lt;=$J$153,M6+4,""))</f>
      </c>
      <c r="N7">
        <f t="shared" si="3"/>
      </c>
      <c r="O7" s="193">
        <f t="shared" si="4"/>
      </c>
      <c r="P7" s="136"/>
      <c r="Q7">
        <f aca="true" t="shared" si="11" ref="Q7:Q40">IF(Q6="","",IF(Q6+4&lt;=$J$153,Q6+4,""))</f>
      </c>
      <c r="R7" s="159">
        <f t="shared" si="5"/>
      </c>
      <c r="S7" s="193">
        <f t="shared" si="6"/>
      </c>
      <c r="T7" s="136"/>
      <c r="U7">
        <f aca="true" t="shared" si="12" ref="U7:U40">IF(U6="","",IF(U6+4&lt;=$J$153,U6+4,""))</f>
      </c>
      <c r="V7" s="159">
        <f t="shared" si="7"/>
      </c>
      <c r="W7" s="193">
        <f t="shared" si="8"/>
      </c>
      <c r="Y7" s="20">
        <v>3</v>
      </c>
      <c r="Z7" s="208"/>
    </row>
    <row r="8" spans="1:26" ht="12.75">
      <c r="A8">
        <f t="shared" si="0"/>
      </c>
      <c r="B8" s="225"/>
      <c r="C8" s="226"/>
      <c r="D8" s="220" t="s">
        <v>56</v>
      </c>
      <c r="E8">
        <v>0</v>
      </c>
      <c r="F8" s="36">
        <v>1</v>
      </c>
      <c r="G8">
        <f aca="true" t="shared" si="13" ref="G8:G39">IF(C8="","",E8+F8)</f>
      </c>
      <c r="I8">
        <f t="shared" si="9"/>
      </c>
      <c r="J8" s="159">
        <f t="shared" si="1"/>
      </c>
      <c r="K8" s="193">
        <f t="shared" si="2"/>
      </c>
      <c r="L8" s="136"/>
      <c r="M8">
        <f t="shared" si="10"/>
      </c>
      <c r="N8">
        <f t="shared" si="3"/>
      </c>
      <c r="O8" s="193">
        <f t="shared" si="4"/>
      </c>
      <c r="P8" s="136"/>
      <c r="Q8">
        <f t="shared" si="11"/>
      </c>
      <c r="R8" s="159">
        <f t="shared" si="5"/>
      </c>
      <c r="S8" s="193">
        <f t="shared" si="6"/>
      </c>
      <c r="T8" s="136"/>
      <c r="U8">
        <f t="shared" si="12"/>
      </c>
      <c r="V8" s="159">
        <f t="shared" si="7"/>
      </c>
      <c r="W8" s="193">
        <f t="shared" si="8"/>
      </c>
      <c r="Y8" s="20">
        <v>4</v>
      </c>
      <c r="Z8" s="208"/>
    </row>
    <row r="9" spans="1:26" ht="12.75">
      <c r="A9">
        <f t="shared" si="0"/>
      </c>
      <c r="B9" s="225"/>
      <c r="C9" s="226"/>
      <c r="D9" s="220" t="s">
        <v>59</v>
      </c>
      <c r="F9" s="36">
        <v>2</v>
      </c>
      <c r="G9">
        <f t="shared" si="13"/>
      </c>
      <c r="I9">
        <f t="shared" si="9"/>
      </c>
      <c r="J9" s="159">
        <f t="shared" si="1"/>
      </c>
      <c r="K9" s="193">
        <f t="shared" si="2"/>
      </c>
      <c r="L9" s="136"/>
      <c r="M9">
        <f t="shared" si="10"/>
      </c>
      <c r="N9">
        <f t="shared" si="3"/>
      </c>
      <c r="O9" s="193">
        <f t="shared" si="4"/>
      </c>
      <c r="P9" s="136"/>
      <c r="Q9">
        <f t="shared" si="11"/>
      </c>
      <c r="R9" s="159">
        <f t="shared" si="5"/>
      </c>
      <c r="S9" s="193">
        <f t="shared" si="6"/>
      </c>
      <c r="T9" s="136"/>
      <c r="U9">
        <f t="shared" si="12"/>
      </c>
      <c r="V9" s="159">
        <f t="shared" si="7"/>
      </c>
      <c r="W9" s="193">
        <f t="shared" si="8"/>
      </c>
      <c r="Y9" s="20">
        <v>5</v>
      </c>
      <c r="Z9" s="208"/>
    </row>
    <row r="10" spans="1:26" ht="12.75">
      <c r="A10">
        <f t="shared" si="0"/>
      </c>
      <c r="B10" s="225"/>
      <c r="C10" s="226"/>
      <c r="D10" s="220" t="s">
        <v>57</v>
      </c>
      <c r="F10" s="36">
        <v>3</v>
      </c>
      <c r="G10">
        <f t="shared" si="13"/>
      </c>
      <c r="I10">
        <f t="shared" si="9"/>
      </c>
      <c r="J10" s="159">
        <f t="shared" si="1"/>
      </c>
      <c r="K10" s="193">
        <f t="shared" si="2"/>
      </c>
      <c r="L10" s="136"/>
      <c r="M10">
        <f t="shared" si="10"/>
      </c>
      <c r="N10">
        <f t="shared" si="3"/>
      </c>
      <c r="O10" s="193">
        <f t="shared" si="4"/>
      </c>
      <c r="P10" s="136"/>
      <c r="Q10">
        <f t="shared" si="11"/>
      </c>
      <c r="R10" s="159">
        <f t="shared" si="5"/>
      </c>
      <c r="S10" s="193">
        <f t="shared" si="6"/>
      </c>
      <c r="T10" s="136"/>
      <c r="U10">
        <f t="shared" si="12"/>
      </c>
      <c r="V10" s="159">
        <f t="shared" si="7"/>
      </c>
      <c r="W10" s="193">
        <f t="shared" si="8"/>
      </c>
      <c r="Y10" s="20">
        <v>6</v>
      </c>
      <c r="Z10" s="208"/>
    </row>
    <row r="11" spans="1:26" ht="13.5" thickBot="1">
      <c r="A11">
        <f t="shared" si="0"/>
      </c>
      <c r="B11" s="225"/>
      <c r="C11" s="226"/>
      <c r="D11" s="221" t="s">
        <v>60</v>
      </c>
      <c r="F11" s="36">
        <v>4</v>
      </c>
      <c r="G11">
        <f t="shared" si="13"/>
      </c>
      <c r="I11">
        <f t="shared" si="9"/>
      </c>
      <c r="J11" s="159">
        <f t="shared" si="1"/>
      </c>
      <c r="K11" s="193">
        <f t="shared" si="2"/>
      </c>
      <c r="L11" s="136"/>
      <c r="M11">
        <f t="shared" si="10"/>
      </c>
      <c r="N11">
        <f t="shared" si="3"/>
      </c>
      <c r="O11" s="193">
        <f t="shared" si="4"/>
      </c>
      <c r="P11" s="136"/>
      <c r="Q11">
        <f t="shared" si="11"/>
      </c>
      <c r="R11" s="159">
        <f t="shared" si="5"/>
      </c>
      <c r="S11" s="193">
        <f t="shared" si="6"/>
      </c>
      <c r="T11" s="136"/>
      <c r="U11">
        <f t="shared" si="12"/>
      </c>
      <c r="V11" s="159">
        <f t="shared" si="7"/>
      </c>
      <c r="W11" s="193">
        <f t="shared" si="8"/>
      </c>
      <c r="Y11" s="20">
        <v>7</v>
      </c>
      <c r="Z11" s="208"/>
    </row>
    <row r="12" spans="1:26" ht="12.75">
      <c r="A12">
        <f t="shared" si="0"/>
      </c>
      <c r="B12" s="225"/>
      <c r="C12" s="226"/>
      <c r="D12" s="220" t="s">
        <v>56</v>
      </c>
      <c r="F12" s="36">
        <v>5</v>
      </c>
      <c r="G12">
        <f t="shared" si="13"/>
      </c>
      <c r="I12">
        <f t="shared" si="9"/>
      </c>
      <c r="J12" s="159">
        <f t="shared" si="1"/>
      </c>
      <c r="K12" s="193">
        <f t="shared" si="2"/>
      </c>
      <c r="L12" s="136"/>
      <c r="M12">
        <f t="shared" si="10"/>
      </c>
      <c r="N12">
        <f t="shared" si="3"/>
      </c>
      <c r="O12" s="193">
        <f t="shared" si="4"/>
      </c>
      <c r="P12" s="136"/>
      <c r="Q12">
        <f t="shared" si="11"/>
      </c>
      <c r="R12" s="159">
        <f t="shared" si="5"/>
      </c>
      <c r="S12" s="193">
        <f t="shared" si="6"/>
      </c>
      <c r="T12" s="136"/>
      <c r="U12">
        <f t="shared" si="12"/>
      </c>
      <c r="V12" s="159">
        <f t="shared" si="7"/>
      </c>
      <c r="W12" s="193">
        <f t="shared" si="8"/>
      </c>
      <c r="Y12" s="20">
        <v>8</v>
      </c>
      <c r="Z12" s="208"/>
    </row>
    <row r="13" spans="1:26" ht="12.75">
      <c r="A13">
        <f t="shared" si="0"/>
      </c>
      <c r="B13" s="225"/>
      <c r="C13" s="226"/>
      <c r="D13" s="220" t="s">
        <v>59</v>
      </c>
      <c r="F13" s="36">
        <v>6</v>
      </c>
      <c r="G13">
        <f t="shared" si="13"/>
      </c>
      <c r="I13">
        <f t="shared" si="9"/>
      </c>
      <c r="J13" s="159">
        <f t="shared" si="1"/>
      </c>
      <c r="K13" s="193">
        <f t="shared" si="2"/>
      </c>
      <c r="L13" s="136"/>
      <c r="M13">
        <f t="shared" si="10"/>
      </c>
      <c r="N13">
        <f t="shared" si="3"/>
      </c>
      <c r="O13" s="193">
        <f t="shared" si="4"/>
      </c>
      <c r="P13" s="136"/>
      <c r="Q13">
        <f t="shared" si="11"/>
      </c>
      <c r="R13" s="159">
        <f t="shared" si="5"/>
      </c>
      <c r="S13" s="193">
        <f t="shared" si="6"/>
      </c>
      <c r="T13" s="136"/>
      <c r="U13">
        <f t="shared" si="12"/>
      </c>
      <c r="V13" s="159">
        <f t="shared" si="7"/>
      </c>
      <c r="W13" s="193">
        <f t="shared" si="8"/>
      </c>
      <c r="Y13" s="20">
        <v>9</v>
      </c>
      <c r="Z13" s="208"/>
    </row>
    <row r="14" spans="1:26" ht="12.75">
      <c r="A14">
        <f t="shared" si="0"/>
      </c>
      <c r="B14" s="225"/>
      <c r="C14" s="226"/>
      <c r="D14" s="220" t="s">
        <v>57</v>
      </c>
      <c r="F14" s="36">
        <v>7</v>
      </c>
      <c r="G14">
        <f t="shared" si="13"/>
      </c>
      <c r="I14">
        <f t="shared" si="9"/>
      </c>
      <c r="J14" s="159">
        <f t="shared" si="1"/>
      </c>
      <c r="K14" s="193">
        <f t="shared" si="2"/>
      </c>
      <c r="L14" s="136"/>
      <c r="M14">
        <f t="shared" si="10"/>
      </c>
      <c r="N14">
        <f t="shared" si="3"/>
      </c>
      <c r="O14" s="193">
        <f t="shared" si="4"/>
      </c>
      <c r="P14" s="136"/>
      <c r="Q14">
        <f t="shared" si="11"/>
      </c>
      <c r="R14" s="159">
        <f t="shared" si="5"/>
      </c>
      <c r="S14" s="193">
        <f t="shared" si="6"/>
      </c>
      <c r="T14" s="136"/>
      <c r="U14">
        <f t="shared" si="12"/>
      </c>
      <c r="V14" s="159">
        <f t="shared" si="7"/>
      </c>
      <c r="W14" s="193">
        <f t="shared" si="8"/>
      </c>
      <c r="Y14" s="20">
        <v>10</v>
      </c>
      <c r="Z14" s="208"/>
    </row>
    <row r="15" spans="1:26" ht="13.5" thickBot="1">
      <c r="A15">
        <f t="shared" si="0"/>
      </c>
      <c r="B15" s="225"/>
      <c r="C15" s="226"/>
      <c r="D15" s="221" t="s">
        <v>60</v>
      </c>
      <c r="F15" s="36">
        <v>8</v>
      </c>
      <c r="G15">
        <f t="shared" si="13"/>
      </c>
      <c r="I15">
        <f t="shared" si="9"/>
      </c>
      <c r="J15" s="159">
        <f t="shared" si="1"/>
      </c>
      <c r="K15" s="193">
        <f t="shared" si="2"/>
      </c>
      <c r="L15" s="136"/>
      <c r="M15">
        <f t="shared" si="10"/>
      </c>
      <c r="N15">
        <f t="shared" si="3"/>
      </c>
      <c r="O15" s="193">
        <f t="shared" si="4"/>
      </c>
      <c r="P15" s="136"/>
      <c r="Q15">
        <f t="shared" si="11"/>
      </c>
      <c r="R15" s="159">
        <f t="shared" si="5"/>
      </c>
      <c r="S15" s="193">
        <f t="shared" si="6"/>
      </c>
      <c r="T15" s="136"/>
      <c r="U15">
        <f t="shared" si="12"/>
      </c>
      <c r="V15" s="159">
        <f t="shared" si="7"/>
      </c>
      <c r="W15" s="193">
        <f t="shared" si="8"/>
      </c>
      <c r="Y15" s="20">
        <v>11</v>
      </c>
      <c r="Z15" s="208"/>
    </row>
    <row r="16" spans="1:26" ht="12.75">
      <c r="A16">
        <f t="shared" si="0"/>
      </c>
      <c r="B16" s="225"/>
      <c r="C16" s="226"/>
      <c r="D16" s="220" t="s">
        <v>56</v>
      </c>
      <c r="F16" s="36">
        <v>9</v>
      </c>
      <c r="G16">
        <f t="shared" si="13"/>
      </c>
      <c r="I16">
        <f t="shared" si="9"/>
      </c>
      <c r="J16" s="159">
        <f t="shared" si="1"/>
      </c>
      <c r="K16" s="193">
        <f t="shared" si="2"/>
      </c>
      <c r="L16" s="136"/>
      <c r="M16">
        <f t="shared" si="10"/>
      </c>
      <c r="N16">
        <f t="shared" si="3"/>
      </c>
      <c r="O16" s="193">
        <f t="shared" si="4"/>
      </c>
      <c r="P16" s="136"/>
      <c r="Q16">
        <f t="shared" si="11"/>
      </c>
      <c r="R16" s="159">
        <f t="shared" si="5"/>
      </c>
      <c r="S16" s="193">
        <f t="shared" si="6"/>
      </c>
      <c r="T16" s="136"/>
      <c r="U16">
        <f t="shared" si="12"/>
      </c>
      <c r="V16" s="159">
        <f t="shared" si="7"/>
      </c>
      <c r="W16" s="193">
        <f t="shared" si="8"/>
      </c>
      <c r="Y16" s="20">
        <v>12</v>
      </c>
      <c r="Z16" s="208"/>
    </row>
    <row r="17" spans="1:26" ht="12.75">
      <c r="A17">
        <f t="shared" si="0"/>
      </c>
      <c r="B17" s="225"/>
      <c r="C17" s="226"/>
      <c r="D17" s="220" t="s">
        <v>59</v>
      </c>
      <c r="F17" s="36">
        <v>10</v>
      </c>
      <c r="G17">
        <f t="shared" si="13"/>
      </c>
      <c r="I17">
        <f t="shared" si="9"/>
      </c>
      <c r="J17" s="159">
        <f t="shared" si="1"/>
      </c>
      <c r="K17" s="193">
        <f t="shared" si="2"/>
      </c>
      <c r="L17" s="136"/>
      <c r="M17">
        <f t="shared" si="10"/>
      </c>
      <c r="N17">
        <f t="shared" si="3"/>
      </c>
      <c r="O17" s="193">
        <f t="shared" si="4"/>
      </c>
      <c r="P17" s="136"/>
      <c r="Q17">
        <f t="shared" si="11"/>
      </c>
      <c r="R17" s="159">
        <f t="shared" si="5"/>
      </c>
      <c r="S17" s="193">
        <f t="shared" si="6"/>
      </c>
      <c r="T17" s="136"/>
      <c r="U17">
        <f t="shared" si="12"/>
      </c>
      <c r="V17" s="159">
        <f t="shared" si="7"/>
      </c>
      <c r="W17" s="193">
        <f t="shared" si="8"/>
      </c>
      <c r="Y17" s="20">
        <v>13</v>
      </c>
      <c r="Z17" s="208"/>
    </row>
    <row r="18" spans="1:26" ht="12.75">
      <c r="A18">
        <f t="shared" si="0"/>
      </c>
      <c r="B18" s="225"/>
      <c r="C18" s="226"/>
      <c r="D18" s="220" t="s">
        <v>57</v>
      </c>
      <c r="F18" s="36">
        <v>11</v>
      </c>
      <c r="G18">
        <f t="shared" si="13"/>
      </c>
      <c r="I18">
        <f t="shared" si="9"/>
      </c>
      <c r="J18" s="159">
        <f t="shared" si="1"/>
      </c>
      <c r="K18" s="193">
        <f t="shared" si="2"/>
      </c>
      <c r="L18" s="136"/>
      <c r="M18">
        <f t="shared" si="10"/>
      </c>
      <c r="N18">
        <f t="shared" si="3"/>
      </c>
      <c r="O18" s="193">
        <f t="shared" si="4"/>
      </c>
      <c r="P18" s="136"/>
      <c r="Q18">
        <f t="shared" si="11"/>
      </c>
      <c r="R18" s="159">
        <f t="shared" si="5"/>
      </c>
      <c r="S18" s="193">
        <f t="shared" si="6"/>
      </c>
      <c r="T18" s="136"/>
      <c r="U18">
        <f t="shared" si="12"/>
      </c>
      <c r="V18" s="159">
        <f t="shared" si="7"/>
      </c>
      <c r="W18" s="193">
        <f t="shared" si="8"/>
      </c>
      <c r="Z18" s="209"/>
    </row>
    <row r="19" spans="1:26" ht="13.5" thickBot="1">
      <c r="A19">
        <f t="shared" si="0"/>
      </c>
      <c r="B19" s="225"/>
      <c r="C19" s="226"/>
      <c r="D19" s="221" t="s">
        <v>60</v>
      </c>
      <c r="F19" s="36">
        <v>12</v>
      </c>
      <c r="G19">
        <f t="shared" si="13"/>
      </c>
      <c r="I19">
        <f t="shared" si="9"/>
      </c>
      <c r="J19" s="159">
        <f t="shared" si="1"/>
      </c>
      <c r="K19" s="193">
        <f t="shared" si="2"/>
      </c>
      <c r="L19" s="136"/>
      <c r="M19">
        <f t="shared" si="10"/>
      </c>
      <c r="N19">
        <f t="shared" si="3"/>
      </c>
      <c r="O19" s="193">
        <f t="shared" si="4"/>
      </c>
      <c r="P19" s="136"/>
      <c r="Q19">
        <f t="shared" si="11"/>
      </c>
      <c r="R19" s="159">
        <f t="shared" si="5"/>
      </c>
      <c r="S19" s="193">
        <f t="shared" si="6"/>
      </c>
      <c r="T19" s="136"/>
      <c r="U19">
        <f t="shared" si="12"/>
      </c>
      <c r="V19" s="159">
        <f t="shared" si="7"/>
      </c>
      <c r="W19" s="193">
        <f t="shared" si="8"/>
      </c>
      <c r="Z19" s="209"/>
    </row>
    <row r="20" spans="1:26" ht="12.75">
      <c r="A20">
        <f t="shared" si="0"/>
      </c>
      <c r="B20" s="225"/>
      <c r="C20" s="226"/>
      <c r="D20" s="220" t="s">
        <v>56</v>
      </c>
      <c r="F20" s="36">
        <v>13</v>
      </c>
      <c r="G20">
        <f t="shared" si="13"/>
      </c>
      <c r="I20">
        <f t="shared" si="9"/>
      </c>
      <c r="J20" s="159">
        <f t="shared" si="1"/>
      </c>
      <c r="K20" s="193">
        <f t="shared" si="2"/>
      </c>
      <c r="L20" s="136"/>
      <c r="M20">
        <f t="shared" si="10"/>
      </c>
      <c r="N20">
        <f t="shared" si="3"/>
      </c>
      <c r="O20" s="193">
        <f t="shared" si="4"/>
      </c>
      <c r="P20" s="136"/>
      <c r="Q20">
        <f t="shared" si="11"/>
      </c>
      <c r="R20" s="159">
        <f t="shared" si="5"/>
      </c>
      <c r="S20" s="193">
        <f t="shared" si="6"/>
      </c>
      <c r="T20" s="136"/>
      <c r="U20">
        <f t="shared" si="12"/>
      </c>
      <c r="V20" s="159">
        <f t="shared" si="7"/>
      </c>
      <c r="W20" s="193">
        <f t="shared" si="8"/>
      </c>
      <c r="Y20" s="20" t="s">
        <v>9</v>
      </c>
      <c r="Z20" s="210">
        <f>SUM(Z5:Z19)</f>
        <v>0</v>
      </c>
    </row>
    <row r="21" spans="1:23" ht="12.75">
      <c r="A21">
        <f t="shared" si="0"/>
      </c>
      <c r="B21" s="225"/>
      <c r="C21" s="226"/>
      <c r="D21" s="220" t="s">
        <v>59</v>
      </c>
      <c r="F21" s="36">
        <v>14</v>
      </c>
      <c r="G21">
        <f t="shared" si="13"/>
      </c>
      <c r="I21">
        <f t="shared" si="9"/>
      </c>
      <c r="J21" s="159">
        <f t="shared" si="1"/>
      </c>
      <c r="K21" s="193">
        <f t="shared" si="2"/>
      </c>
      <c r="L21" s="136"/>
      <c r="M21">
        <f t="shared" si="10"/>
      </c>
      <c r="N21">
        <f t="shared" si="3"/>
      </c>
      <c r="O21" s="193">
        <f t="shared" si="4"/>
      </c>
      <c r="P21" s="136"/>
      <c r="Q21">
        <f t="shared" si="11"/>
      </c>
      <c r="R21" s="159">
        <f t="shared" si="5"/>
      </c>
      <c r="S21" s="193">
        <f t="shared" si="6"/>
      </c>
      <c r="T21" s="136"/>
      <c r="U21">
        <f t="shared" si="12"/>
      </c>
      <c r="V21" s="159">
        <f t="shared" si="7"/>
      </c>
      <c r="W21" s="193">
        <f t="shared" si="8"/>
      </c>
    </row>
    <row r="22" spans="1:23" ht="12.75">
      <c r="A22">
        <f t="shared" si="0"/>
      </c>
      <c r="B22" s="225"/>
      <c r="C22" s="226"/>
      <c r="D22" s="220" t="s">
        <v>57</v>
      </c>
      <c r="F22" s="36">
        <v>15</v>
      </c>
      <c r="G22">
        <f t="shared" si="13"/>
      </c>
      <c r="I22">
        <f t="shared" si="9"/>
      </c>
      <c r="J22" s="159">
        <f t="shared" si="1"/>
      </c>
      <c r="K22" s="193">
        <f t="shared" si="2"/>
      </c>
      <c r="L22" s="136"/>
      <c r="M22">
        <f t="shared" si="10"/>
      </c>
      <c r="N22">
        <f t="shared" si="3"/>
      </c>
      <c r="O22" s="193">
        <f t="shared" si="4"/>
      </c>
      <c r="P22" s="136"/>
      <c r="Q22">
        <f t="shared" si="11"/>
      </c>
      <c r="R22" s="159">
        <f t="shared" si="5"/>
      </c>
      <c r="S22" s="193">
        <f t="shared" si="6"/>
      </c>
      <c r="T22" s="136"/>
      <c r="U22">
        <f t="shared" si="12"/>
      </c>
      <c r="V22" s="159">
        <f t="shared" si="7"/>
      </c>
      <c r="W22" s="193">
        <f t="shared" si="8"/>
      </c>
    </row>
    <row r="23" spans="1:23" ht="13.5" thickBot="1">
      <c r="A23">
        <f t="shared" si="0"/>
      </c>
      <c r="B23" s="225"/>
      <c r="C23" s="226"/>
      <c r="D23" s="221" t="s">
        <v>60</v>
      </c>
      <c r="F23" s="36">
        <v>16</v>
      </c>
      <c r="G23">
        <f t="shared" si="13"/>
      </c>
      <c r="I23">
        <f t="shared" si="9"/>
      </c>
      <c r="J23" s="159">
        <f t="shared" si="1"/>
      </c>
      <c r="K23" s="193">
        <f t="shared" si="2"/>
      </c>
      <c r="L23" s="136"/>
      <c r="M23">
        <f t="shared" si="10"/>
      </c>
      <c r="N23">
        <f t="shared" si="3"/>
      </c>
      <c r="O23" s="193">
        <f t="shared" si="4"/>
      </c>
      <c r="P23" s="136"/>
      <c r="Q23">
        <f t="shared" si="11"/>
      </c>
      <c r="R23" s="159">
        <f t="shared" si="5"/>
      </c>
      <c r="S23" s="193">
        <f t="shared" si="6"/>
      </c>
      <c r="T23" s="136"/>
      <c r="U23">
        <f t="shared" si="12"/>
      </c>
      <c r="V23" s="159">
        <f t="shared" si="7"/>
      </c>
      <c r="W23" s="193">
        <f t="shared" si="8"/>
      </c>
    </row>
    <row r="24" spans="1:23" ht="12.75">
      <c r="A24">
        <f t="shared" si="0"/>
      </c>
      <c r="B24" s="225"/>
      <c r="C24" s="226"/>
      <c r="D24" s="220" t="s">
        <v>56</v>
      </c>
      <c r="F24" s="36">
        <v>17</v>
      </c>
      <c r="G24">
        <f t="shared" si="13"/>
      </c>
      <c r="I24">
        <f t="shared" si="9"/>
      </c>
      <c r="J24" s="159">
        <f t="shared" si="1"/>
      </c>
      <c r="K24" s="193">
        <f t="shared" si="2"/>
      </c>
      <c r="L24" s="136"/>
      <c r="M24">
        <f t="shared" si="10"/>
      </c>
      <c r="N24">
        <f t="shared" si="3"/>
      </c>
      <c r="O24" s="193">
        <f t="shared" si="4"/>
      </c>
      <c r="P24" s="136"/>
      <c r="Q24">
        <f t="shared" si="11"/>
      </c>
      <c r="R24" s="159">
        <f t="shared" si="5"/>
      </c>
      <c r="S24" s="193">
        <f t="shared" si="6"/>
      </c>
      <c r="T24" s="136"/>
      <c r="U24">
        <f t="shared" si="12"/>
      </c>
      <c r="V24" s="159">
        <f t="shared" si="7"/>
      </c>
      <c r="W24" s="193">
        <f t="shared" si="8"/>
      </c>
    </row>
    <row r="25" spans="1:23" ht="12.75">
      <c r="A25">
        <f t="shared" si="0"/>
      </c>
      <c r="B25" s="225"/>
      <c r="C25" s="226"/>
      <c r="D25" s="220" t="s">
        <v>59</v>
      </c>
      <c r="F25" s="36">
        <v>18</v>
      </c>
      <c r="G25">
        <f t="shared" si="13"/>
      </c>
      <c r="I25">
        <f t="shared" si="9"/>
      </c>
      <c r="J25" s="159">
        <f t="shared" si="1"/>
      </c>
      <c r="K25" s="193">
        <f t="shared" si="2"/>
      </c>
      <c r="L25" s="136"/>
      <c r="M25">
        <f t="shared" si="10"/>
      </c>
      <c r="N25">
        <f t="shared" si="3"/>
      </c>
      <c r="O25" s="193">
        <f t="shared" si="4"/>
      </c>
      <c r="P25" s="136"/>
      <c r="Q25">
        <f t="shared" si="11"/>
      </c>
      <c r="R25" s="159">
        <f t="shared" si="5"/>
      </c>
      <c r="S25" s="193">
        <f t="shared" si="6"/>
      </c>
      <c r="T25" s="136"/>
      <c r="U25">
        <f t="shared" si="12"/>
      </c>
      <c r="V25" s="159">
        <f t="shared" si="7"/>
      </c>
      <c r="W25" s="193">
        <f t="shared" si="8"/>
      </c>
    </row>
    <row r="26" spans="1:23" ht="12.75">
      <c r="A26">
        <f t="shared" si="0"/>
      </c>
      <c r="B26" s="225"/>
      <c r="C26" s="226"/>
      <c r="D26" s="220" t="s">
        <v>57</v>
      </c>
      <c r="F26" s="36">
        <v>19</v>
      </c>
      <c r="G26">
        <f t="shared" si="13"/>
      </c>
      <c r="I26">
        <f t="shared" si="9"/>
      </c>
      <c r="J26" s="159">
        <f t="shared" si="1"/>
      </c>
      <c r="K26" s="193">
        <f t="shared" si="2"/>
      </c>
      <c r="L26" s="136"/>
      <c r="M26">
        <f t="shared" si="10"/>
      </c>
      <c r="N26">
        <f t="shared" si="3"/>
      </c>
      <c r="O26" s="193">
        <f t="shared" si="4"/>
      </c>
      <c r="P26" s="136"/>
      <c r="Q26">
        <f t="shared" si="11"/>
      </c>
      <c r="R26" s="159">
        <f t="shared" si="5"/>
      </c>
      <c r="S26" s="193">
        <f t="shared" si="6"/>
      </c>
      <c r="T26" s="136"/>
      <c r="U26">
        <f t="shared" si="12"/>
      </c>
      <c r="V26" s="159">
        <f t="shared" si="7"/>
      </c>
      <c r="W26" s="193">
        <f t="shared" si="8"/>
      </c>
    </row>
    <row r="27" spans="1:23" ht="13.5" thickBot="1">
      <c r="A27">
        <f t="shared" si="0"/>
      </c>
      <c r="B27" s="225"/>
      <c r="C27" s="226"/>
      <c r="D27" s="221" t="s">
        <v>60</v>
      </c>
      <c r="F27" s="36">
        <v>20</v>
      </c>
      <c r="G27">
        <f t="shared" si="13"/>
      </c>
      <c r="I27">
        <f t="shared" si="9"/>
      </c>
      <c r="J27" s="159">
        <f t="shared" si="1"/>
      </c>
      <c r="K27" s="193">
        <f t="shared" si="2"/>
      </c>
      <c r="L27" s="136"/>
      <c r="M27">
        <f t="shared" si="10"/>
      </c>
      <c r="N27">
        <f t="shared" si="3"/>
      </c>
      <c r="O27" s="193">
        <f t="shared" si="4"/>
      </c>
      <c r="P27" s="136"/>
      <c r="Q27">
        <f t="shared" si="11"/>
      </c>
      <c r="R27" s="159">
        <f t="shared" si="5"/>
      </c>
      <c r="S27" s="193">
        <f t="shared" si="6"/>
      </c>
      <c r="T27" s="136"/>
      <c r="U27">
        <f t="shared" si="12"/>
      </c>
      <c r="V27" s="159">
        <f t="shared" si="7"/>
      </c>
      <c r="W27" s="193">
        <f t="shared" si="8"/>
      </c>
    </row>
    <row r="28" spans="1:23" ht="12.75">
      <c r="A28">
        <f t="shared" si="0"/>
      </c>
      <c r="B28" s="225"/>
      <c r="C28" s="226"/>
      <c r="D28" s="220" t="s">
        <v>56</v>
      </c>
      <c r="F28" s="36">
        <v>21</v>
      </c>
      <c r="G28">
        <f t="shared" si="13"/>
      </c>
      <c r="I28">
        <f t="shared" si="9"/>
      </c>
      <c r="J28" s="159">
        <f t="shared" si="1"/>
      </c>
      <c r="K28" s="193">
        <f t="shared" si="2"/>
      </c>
      <c r="L28" s="136"/>
      <c r="M28">
        <f t="shared" si="10"/>
      </c>
      <c r="N28">
        <f t="shared" si="3"/>
      </c>
      <c r="O28" s="193">
        <f t="shared" si="4"/>
      </c>
      <c r="P28" s="136"/>
      <c r="Q28">
        <f t="shared" si="11"/>
      </c>
      <c r="R28" s="159">
        <f t="shared" si="5"/>
      </c>
      <c r="S28" s="193">
        <f t="shared" si="6"/>
      </c>
      <c r="T28" s="136"/>
      <c r="U28">
        <f t="shared" si="12"/>
      </c>
      <c r="V28" s="159">
        <f t="shared" si="7"/>
      </c>
      <c r="W28" s="193">
        <f t="shared" si="8"/>
      </c>
    </row>
    <row r="29" spans="1:23" ht="12.75">
      <c r="A29">
        <f t="shared" si="0"/>
      </c>
      <c r="B29" s="225"/>
      <c r="C29" s="226"/>
      <c r="D29" s="220" t="s">
        <v>59</v>
      </c>
      <c r="F29" s="36">
        <v>22</v>
      </c>
      <c r="G29">
        <f t="shared" si="13"/>
      </c>
      <c r="I29">
        <f t="shared" si="9"/>
      </c>
      <c r="J29" s="159">
        <f t="shared" si="1"/>
      </c>
      <c r="K29" s="193">
        <f t="shared" si="2"/>
      </c>
      <c r="L29" s="136"/>
      <c r="M29">
        <f t="shared" si="10"/>
      </c>
      <c r="N29">
        <f t="shared" si="3"/>
      </c>
      <c r="O29" s="193">
        <f t="shared" si="4"/>
      </c>
      <c r="P29" s="136"/>
      <c r="Q29">
        <f t="shared" si="11"/>
      </c>
      <c r="R29" s="159">
        <f t="shared" si="5"/>
      </c>
      <c r="S29" s="193">
        <f t="shared" si="6"/>
      </c>
      <c r="T29" s="136"/>
      <c r="U29">
        <f t="shared" si="12"/>
      </c>
      <c r="V29" s="159">
        <f t="shared" si="7"/>
      </c>
      <c r="W29" s="193">
        <f t="shared" si="8"/>
      </c>
    </row>
    <row r="30" spans="1:23" ht="12.75">
      <c r="A30">
        <f t="shared" si="0"/>
      </c>
      <c r="B30" s="225"/>
      <c r="C30" s="226"/>
      <c r="D30" s="220" t="s">
        <v>57</v>
      </c>
      <c r="F30" s="36">
        <v>23</v>
      </c>
      <c r="G30">
        <f t="shared" si="13"/>
      </c>
      <c r="I30">
        <f t="shared" si="9"/>
      </c>
      <c r="J30" s="159">
        <f t="shared" si="1"/>
      </c>
      <c r="K30" s="193">
        <f t="shared" si="2"/>
      </c>
      <c r="L30" s="136"/>
      <c r="M30">
        <f t="shared" si="10"/>
      </c>
      <c r="N30">
        <f t="shared" si="3"/>
      </c>
      <c r="O30" s="193">
        <f t="shared" si="4"/>
      </c>
      <c r="P30" s="136"/>
      <c r="Q30">
        <f t="shared" si="11"/>
      </c>
      <c r="R30" s="159">
        <f t="shared" si="5"/>
      </c>
      <c r="S30" s="193">
        <f t="shared" si="6"/>
      </c>
      <c r="T30" s="136"/>
      <c r="U30">
        <f t="shared" si="12"/>
      </c>
      <c r="V30" s="159">
        <f t="shared" si="7"/>
      </c>
      <c r="W30" s="193">
        <f t="shared" si="8"/>
      </c>
    </row>
    <row r="31" spans="1:23" ht="13.5" thickBot="1">
      <c r="A31">
        <f t="shared" si="0"/>
      </c>
      <c r="B31" s="225"/>
      <c r="C31" s="226"/>
      <c r="D31" s="221" t="s">
        <v>60</v>
      </c>
      <c r="F31" s="36">
        <v>24</v>
      </c>
      <c r="G31">
        <f t="shared" si="13"/>
      </c>
      <c r="I31">
        <f t="shared" si="9"/>
      </c>
      <c r="J31" s="159">
        <f t="shared" si="1"/>
      </c>
      <c r="K31" s="193">
        <f t="shared" si="2"/>
      </c>
      <c r="L31" s="136"/>
      <c r="M31">
        <f t="shared" si="10"/>
      </c>
      <c r="N31">
        <f t="shared" si="3"/>
      </c>
      <c r="O31" s="193">
        <f t="shared" si="4"/>
      </c>
      <c r="P31" s="136"/>
      <c r="Q31">
        <f t="shared" si="11"/>
      </c>
      <c r="R31" s="159">
        <f t="shared" si="5"/>
      </c>
      <c r="S31" s="193">
        <f t="shared" si="6"/>
      </c>
      <c r="T31" s="136"/>
      <c r="U31">
        <f t="shared" si="12"/>
      </c>
      <c r="V31" s="159">
        <f t="shared" si="7"/>
      </c>
      <c r="W31" s="193">
        <f t="shared" si="8"/>
      </c>
    </row>
    <row r="32" spans="1:23" ht="12.75">
      <c r="A32">
        <f t="shared" si="0"/>
      </c>
      <c r="B32" s="225"/>
      <c r="C32" s="226"/>
      <c r="D32" s="220" t="s">
        <v>56</v>
      </c>
      <c r="F32" s="36">
        <v>25</v>
      </c>
      <c r="G32">
        <f t="shared" si="13"/>
      </c>
      <c r="I32">
        <f t="shared" si="9"/>
      </c>
      <c r="J32" s="159">
        <f t="shared" si="1"/>
      </c>
      <c r="K32" s="193">
        <f t="shared" si="2"/>
      </c>
      <c r="L32" s="136"/>
      <c r="M32">
        <f t="shared" si="10"/>
      </c>
      <c r="N32">
        <f t="shared" si="3"/>
      </c>
      <c r="O32" s="193">
        <f t="shared" si="4"/>
      </c>
      <c r="P32" s="136"/>
      <c r="Q32">
        <f t="shared" si="11"/>
      </c>
      <c r="R32" s="159">
        <f t="shared" si="5"/>
      </c>
      <c r="S32" s="193">
        <f t="shared" si="6"/>
      </c>
      <c r="T32" s="136"/>
      <c r="U32">
        <f t="shared" si="12"/>
      </c>
      <c r="V32" s="159">
        <f t="shared" si="7"/>
      </c>
      <c r="W32" s="193">
        <f t="shared" si="8"/>
      </c>
    </row>
    <row r="33" spans="1:23" ht="12.75">
      <c r="A33">
        <f t="shared" si="0"/>
      </c>
      <c r="B33" s="225"/>
      <c r="C33" s="226"/>
      <c r="D33" s="220" t="s">
        <v>59</v>
      </c>
      <c r="F33" s="36">
        <v>26</v>
      </c>
      <c r="G33">
        <f t="shared" si="13"/>
      </c>
      <c r="I33">
        <f t="shared" si="9"/>
      </c>
      <c r="J33" s="159">
        <f t="shared" si="1"/>
      </c>
      <c r="K33" s="193">
        <f t="shared" si="2"/>
      </c>
      <c r="L33" s="136"/>
      <c r="M33">
        <f t="shared" si="10"/>
      </c>
      <c r="N33">
        <f t="shared" si="3"/>
      </c>
      <c r="O33" s="193">
        <f t="shared" si="4"/>
      </c>
      <c r="P33" s="136"/>
      <c r="Q33">
        <f t="shared" si="11"/>
      </c>
      <c r="R33" s="159">
        <f t="shared" si="5"/>
      </c>
      <c r="S33" s="193">
        <f t="shared" si="6"/>
      </c>
      <c r="T33" s="136"/>
      <c r="U33">
        <f t="shared" si="12"/>
      </c>
      <c r="V33" s="159">
        <f t="shared" si="7"/>
      </c>
      <c r="W33" s="193">
        <f t="shared" si="8"/>
      </c>
    </row>
    <row r="34" spans="1:23" ht="12.75">
      <c r="A34">
        <f t="shared" si="0"/>
      </c>
      <c r="B34" s="225"/>
      <c r="C34" s="226"/>
      <c r="D34" s="220" t="s">
        <v>57</v>
      </c>
      <c r="F34" s="36">
        <v>27</v>
      </c>
      <c r="G34">
        <f t="shared" si="13"/>
      </c>
      <c r="I34">
        <f t="shared" si="9"/>
      </c>
      <c r="J34" s="159">
        <f t="shared" si="1"/>
      </c>
      <c r="K34" s="193">
        <f t="shared" si="2"/>
      </c>
      <c r="L34" s="136"/>
      <c r="M34">
        <f t="shared" si="10"/>
      </c>
      <c r="N34">
        <f t="shared" si="3"/>
      </c>
      <c r="O34" s="193">
        <f t="shared" si="4"/>
      </c>
      <c r="P34" s="136"/>
      <c r="Q34">
        <f t="shared" si="11"/>
      </c>
      <c r="R34" s="159">
        <f t="shared" si="5"/>
      </c>
      <c r="S34" s="193">
        <f t="shared" si="6"/>
      </c>
      <c r="T34" s="136"/>
      <c r="U34">
        <f t="shared" si="12"/>
      </c>
      <c r="V34" s="159">
        <f t="shared" si="7"/>
      </c>
      <c r="W34" s="193">
        <f t="shared" si="8"/>
      </c>
    </row>
    <row r="35" spans="1:23" ht="13.5" thickBot="1">
      <c r="A35">
        <f t="shared" si="0"/>
      </c>
      <c r="B35" s="225"/>
      <c r="C35" s="226"/>
      <c r="D35" s="221" t="s">
        <v>60</v>
      </c>
      <c r="F35" s="36">
        <v>28</v>
      </c>
      <c r="G35">
        <f t="shared" si="13"/>
      </c>
      <c r="I35">
        <f t="shared" si="9"/>
      </c>
      <c r="J35" s="159">
        <f t="shared" si="1"/>
      </c>
      <c r="K35" s="193">
        <f t="shared" si="2"/>
      </c>
      <c r="L35" s="136"/>
      <c r="M35">
        <f t="shared" si="10"/>
      </c>
      <c r="N35">
        <f t="shared" si="3"/>
      </c>
      <c r="O35" s="193">
        <f t="shared" si="4"/>
      </c>
      <c r="P35" s="136"/>
      <c r="Q35">
        <f t="shared" si="11"/>
      </c>
      <c r="R35" s="159">
        <f t="shared" si="5"/>
      </c>
      <c r="S35" s="193">
        <f t="shared" si="6"/>
      </c>
      <c r="T35" s="136"/>
      <c r="U35">
        <f t="shared" si="12"/>
      </c>
      <c r="V35" s="159">
        <f t="shared" si="7"/>
      </c>
      <c r="W35" s="193">
        <f t="shared" si="8"/>
      </c>
    </row>
    <row r="36" spans="1:23" ht="12.75">
      <c r="A36">
        <f t="shared" si="0"/>
      </c>
      <c r="B36" s="225"/>
      <c r="C36" s="226"/>
      <c r="D36" s="220" t="s">
        <v>56</v>
      </c>
      <c r="F36" s="36">
        <v>29</v>
      </c>
      <c r="G36">
        <f t="shared" si="13"/>
      </c>
      <c r="I36">
        <f t="shared" si="9"/>
      </c>
      <c r="J36" s="159">
        <f t="shared" si="1"/>
      </c>
      <c r="K36" s="193">
        <f t="shared" si="2"/>
      </c>
      <c r="L36" s="136"/>
      <c r="M36">
        <f t="shared" si="10"/>
      </c>
      <c r="N36">
        <f t="shared" si="3"/>
      </c>
      <c r="O36" s="193">
        <f t="shared" si="4"/>
      </c>
      <c r="P36" s="136"/>
      <c r="Q36">
        <f t="shared" si="11"/>
      </c>
      <c r="R36" s="159">
        <f t="shared" si="5"/>
      </c>
      <c r="S36" s="193">
        <f t="shared" si="6"/>
      </c>
      <c r="T36" s="136"/>
      <c r="U36">
        <f t="shared" si="12"/>
      </c>
      <c r="V36" s="159">
        <f t="shared" si="7"/>
      </c>
      <c r="W36" s="193">
        <f t="shared" si="8"/>
      </c>
    </row>
    <row r="37" spans="1:23" ht="12.75">
      <c r="A37">
        <f t="shared" si="0"/>
      </c>
      <c r="B37" s="225"/>
      <c r="C37" s="226"/>
      <c r="D37" s="220" t="s">
        <v>59</v>
      </c>
      <c r="F37" s="36">
        <v>30</v>
      </c>
      <c r="G37">
        <f t="shared" si="13"/>
      </c>
      <c r="I37">
        <f t="shared" si="9"/>
      </c>
      <c r="J37" s="159">
        <f t="shared" si="1"/>
      </c>
      <c r="K37" s="193">
        <f t="shared" si="2"/>
      </c>
      <c r="L37" s="136"/>
      <c r="M37">
        <f t="shared" si="10"/>
      </c>
      <c r="N37">
        <f t="shared" si="3"/>
      </c>
      <c r="O37" s="193">
        <f t="shared" si="4"/>
      </c>
      <c r="P37" s="136"/>
      <c r="Q37">
        <f t="shared" si="11"/>
      </c>
      <c r="R37" s="159">
        <f t="shared" si="5"/>
      </c>
      <c r="S37" s="193">
        <f t="shared" si="6"/>
      </c>
      <c r="T37" s="136"/>
      <c r="U37">
        <f t="shared" si="12"/>
      </c>
      <c r="V37" s="159">
        <f t="shared" si="7"/>
      </c>
      <c r="W37" s="193">
        <f t="shared" si="8"/>
      </c>
    </row>
    <row r="38" spans="1:23" ht="12.75">
      <c r="A38">
        <f t="shared" si="0"/>
      </c>
      <c r="B38" s="225"/>
      <c r="C38" s="226"/>
      <c r="D38" s="220" t="s">
        <v>57</v>
      </c>
      <c r="F38" s="36">
        <v>31</v>
      </c>
      <c r="G38">
        <f t="shared" si="13"/>
      </c>
      <c r="I38">
        <f t="shared" si="9"/>
      </c>
      <c r="J38" s="159">
        <f t="shared" si="1"/>
      </c>
      <c r="K38" s="193">
        <f t="shared" si="2"/>
      </c>
      <c r="L38" s="136"/>
      <c r="M38">
        <f t="shared" si="10"/>
      </c>
      <c r="N38">
        <f t="shared" si="3"/>
      </c>
      <c r="O38" s="193">
        <f t="shared" si="4"/>
      </c>
      <c r="P38" s="136"/>
      <c r="Q38">
        <f t="shared" si="11"/>
      </c>
      <c r="R38" s="159">
        <f t="shared" si="5"/>
      </c>
      <c r="S38" s="193">
        <f t="shared" si="6"/>
      </c>
      <c r="T38" s="136"/>
      <c r="U38">
        <f t="shared" si="12"/>
      </c>
      <c r="V38" s="159">
        <f t="shared" si="7"/>
      </c>
      <c r="W38" s="193">
        <f t="shared" si="8"/>
      </c>
    </row>
    <row r="39" spans="1:23" ht="13.5" thickBot="1">
      <c r="A39">
        <f t="shared" si="0"/>
      </c>
      <c r="B39" s="225"/>
      <c r="C39" s="226"/>
      <c r="D39" s="221" t="s">
        <v>60</v>
      </c>
      <c r="F39" s="36">
        <v>32</v>
      </c>
      <c r="G39">
        <f t="shared" si="13"/>
      </c>
      <c r="I39">
        <f t="shared" si="9"/>
      </c>
      <c r="J39" s="159">
        <f t="shared" si="1"/>
      </c>
      <c r="K39" s="193">
        <f t="shared" si="2"/>
      </c>
      <c r="L39" s="136"/>
      <c r="M39">
        <f t="shared" si="10"/>
      </c>
      <c r="N39">
        <f t="shared" si="3"/>
      </c>
      <c r="O39" s="193">
        <f t="shared" si="4"/>
      </c>
      <c r="P39" s="136"/>
      <c r="Q39">
        <f t="shared" si="11"/>
      </c>
      <c r="R39" s="159">
        <f t="shared" si="5"/>
      </c>
      <c r="S39" s="193">
        <f t="shared" si="6"/>
      </c>
      <c r="T39" s="136"/>
      <c r="U39">
        <f t="shared" si="12"/>
      </c>
      <c r="V39" s="159">
        <f t="shared" si="7"/>
      </c>
      <c r="W39" s="193">
        <f t="shared" si="8"/>
      </c>
    </row>
    <row r="40" spans="1:23" ht="12.75">
      <c r="A40">
        <f t="shared" si="0"/>
      </c>
      <c r="B40" s="225"/>
      <c r="C40" s="226"/>
      <c r="D40" s="220" t="s">
        <v>56</v>
      </c>
      <c r="F40" s="36">
        <v>33</v>
      </c>
      <c r="G40">
        <f aca="true" t="shared" si="14" ref="G40:G71">IF(C40="","",E40+F40)</f>
      </c>
      <c r="I40">
        <f t="shared" si="9"/>
      </c>
      <c r="J40" s="159">
        <f t="shared" si="1"/>
      </c>
      <c r="K40" s="193">
        <f t="shared" si="2"/>
      </c>
      <c r="L40" s="136"/>
      <c r="M40">
        <f t="shared" si="10"/>
      </c>
      <c r="N40">
        <f t="shared" si="3"/>
      </c>
      <c r="O40" s="193">
        <f t="shared" si="4"/>
      </c>
      <c r="P40" s="136"/>
      <c r="Q40">
        <f t="shared" si="11"/>
      </c>
      <c r="R40" s="159">
        <f t="shared" si="5"/>
      </c>
      <c r="S40" s="193">
        <f t="shared" si="6"/>
      </c>
      <c r="T40" s="136"/>
      <c r="U40">
        <f t="shared" si="12"/>
      </c>
      <c r="V40" s="159">
        <f t="shared" si="7"/>
      </c>
      <c r="W40" s="193">
        <f t="shared" si="8"/>
      </c>
    </row>
    <row r="41" spans="1:23" ht="12.75">
      <c r="A41">
        <f t="shared" si="0"/>
      </c>
      <c r="B41" s="225"/>
      <c r="C41" s="226"/>
      <c r="D41" s="220" t="s">
        <v>59</v>
      </c>
      <c r="F41" s="36">
        <v>34</v>
      </c>
      <c r="G41">
        <f t="shared" si="14"/>
      </c>
      <c r="I41">
        <f>IF(I40="","",IF(I40+4&lt;$J$153,I40+4,""))</f>
      </c>
      <c r="J41" s="159">
        <f t="shared" si="1"/>
      </c>
      <c r="K41" s="193">
        <f t="shared" si="2"/>
      </c>
      <c r="M41">
        <f>IF(M40="","",IF(M40+4&lt;$J$153,M40+4,""))</f>
      </c>
      <c r="N41">
        <f t="shared" si="3"/>
      </c>
      <c r="O41" s="193">
        <f t="shared" si="4"/>
      </c>
      <c r="Q41">
        <f>IF(Q40="","",IF(Q40+4&lt;$J$153,Q40+4,""))</f>
      </c>
      <c r="R41" s="159">
        <f t="shared" si="5"/>
      </c>
      <c r="S41" s="193">
        <f t="shared" si="6"/>
      </c>
      <c r="T41" s="2"/>
      <c r="V41" s="159">
        <f t="shared" si="7"/>
      </c>
      <c r="W41" s="193">
        <f>IF(V41="","",IF(VLOOKUP(V41,$B$5:$C$151,2,FALSE)&gt;36.4,36.4,VLOOKUP(V41,$B$5:$C$151,2,FALSE)))</f>
      </c>
    </row>
    <row r="42" spans="1:20" ht="12.75">
      <c r="A42">
        <f t="shared" si="0"/>
      </c>
      <c r="B42" s="225"/>
      <c r="C42" s="226"/>
      <c r="D42" s="220" t="s">
        <v>57</v>
      </c>
      <c r="F42" s="36">
        <v>35</v>
      </c>
      <c r="G42">
        <f t="shared" si="14"/>
      </c>
      <c r="I42">
        <f>IF(I41="","",IF(I41+4&lt;$J$153,I41+4,""))</f>
      </c>
      <c r="M42">
        <f>IF(M41="","",IF(M41+4&lt;$J$153,M41+4,""))</f>
      </c>
      <c r="S42" s="193">
        <f t="shared" si="6"/>
      </c>
      <c r="T42" s="2"/>
    </row>
    <row r="43" spans="1:20" ht="13.5" thickBot="1">
      <c r="A43">
        <f t="shared" si="0"/>
      </c>
      <c r="B43" s="225"/>
      <c r="C43" s="226"/>
      <c r="D43" s="221" t="s">
        <v>60</v>
      </c>
      <c r="F43" s="36">
        <v>36</v>
      </c>
      <c r="G43">
        <f t="shared" si="14"/>
      </c>
      <c r="I43">
        <f>IF(I42="","",IF(I42+4&lt;$J$153,I42+4,""))</f>
      </c>
      <c r="M43">
        <f>IF(M42="","",IF(M42+4&lt;$J$153,M42+4,""))</f>
      </c>
      <c r="S43" s="193">
        <f t="shared" si="6"/>
      </c>
      <c r="T43" s="2"/>
    </row>
    <row r="44" spans="1:20" ht="12.75">
      <c r="A44">
        <f t="shared" si="0"/>
      </c>
      <c r="B44" s="225"/>
      <c r="C44" s="226"/>
      <c r="D44" s="220" t="s">
        <v>56</v>
      </c>
      <c r="F44" s="36">
        <v>37</v>
      </c>
      <c r="G44">
        <f t="shared" si="14"/>
      </c>
      <c r="S44" s="193">
        <f t="shared" si="6"/>
      </c>
      <c r="T44" s="2"/>
    </row>
    <row r="45" spans="1:20" ht="12.75">
      <c r="A45">
        <f t="shared" si="0"/>
      </c>
      <c r="B45" s="225"/>
      <c r="C45" s="226"/>
      <c r="D45" s="220" t="s">
        <v>59</v>
      </c>
      <c r="F45" s="36">
        <v>38</v>
      </c>
      <c r="G45">
        <f t="shared" si="14"/>
      </c>
      <c r="S45" s="193">
        <f t="shared" si="6"/>
      </c>
      <c r="T45" s="2"/>
    </row>
    <row r="46" spans="1:20" ht="12.75">
      <c r="A46">
        <f t="shared" si="0"/>
      </c>
      <c r="B46" s="225"/>
      <c r="C46" s="226"/>
      <c r="D46" s="220" t="s">
        <v>57</v>
      </c>
      <c r="F46" s="36">
        <v>39</v>
      </c>
      <c r="G46">
        <f t="shared" si="14"/>
      </c>
      <c r="S46" s="193">
        <f t="shared" si="6"/>
      </c>
      <c r="T46" s="2"/>
    </row>
    <row r="47" spans="1:20" ht="13.5" thickBot="1">
      <c r="A47">
        <f t="shared" si="0"/>
      </c>
      <c r="B47" s="225"/>
      <c r="C47" s="226"/>
      <c r="D47" s="221" t="s">
        <v>60</v>
      </c>
      <c r="F47" s="36">
        <v>40</v>
      </c>
      <c r="G47">
        <f t="shared" si="14"/>
      </c>
      <c r="S47" s="193">
        <f t="shared" si="6"/>
      </c>
      <c r="T47" s="2"/>
    </row>
    <row r="48" spans="1:20" ht="12.75">
      <c r="A48">
        <f t="shared" si="0"/>
      </c>
      <c r="B48" s="225"/>
      <c r="C48" s="226"/>
      <c r="D48" s="220" t="s">
        <v>56</v>
      </c>
      <c r="F48" s="36">
        <v>41</v>
      </c>
      <c r="G48">
        <f t="shared" si="14"/>
      </c>
      <c r="S48" s="193">
        <f t="shared" si="6"/>
      </c>
      <c r="T48" s="2"/>
    </row>
    <row r="49" spans="1:20" ht="12.75">
      <c r="A49">
        <f t="shared" si="0"/>
      </c>
      <c r="B49" s="225"/>
      <c r="C49" s="226"/>
      <c r="D49" s="220" t="s">
        <v>59</v>
      </c>
      <c r="F49" s="36">
        <v>42</v>
      </c>
      <c r="G49">
        <f t="shared" si="14"/>
      </c>
      <c r="S49" s="193">
        <f t="shared" si="6"/>
      </c>
      <c r="T49" s="2"/>
    </row>
    <row r="50" spans="1:20" ht="12.75">
      <c r="A50">
        <f t="shared" si="0"/>
      </c>
      <c r="B50" s="225"/>
      <c r="C50" s="226"/>
      <c r="D50" s="220" t="s">
        <v>57</v>
      </c>
      <c r="F50" s="36">
        <v>43</v>
      </c>
      <c r="G50">
        <f t="shared" si="14"/>
      </c>
      <c r="S50" s="193">
        <f t="shared" si="6"/>
      </c>
      <c r="T50" s="2"/>
    </row>
    <row r="51" spans="1:20" ht="13.5" thickBot="1">
      <c r="A51">
        <f t="shared" si="0"/>
      </c>
      <c r="B51" s="225"/>
      <c r="C51" s="226"/>
      <c r="D51" s="221" t="s">
        <v>60</v>
      </c>
      <c r="F51" s="36">
        <v>44</v>
      </c>
      <c r="G51">
        <f t="shared" si="14"/>
      </c>
      <c r="S51" s="193">
        <f t="shared" si="6"/>
      </c>
      <c r="T51" s="2"/>
    </row>
    <row r="52" spans="1:20" ht="12.75">
      <c r="A52">
        <f t="shared" si="0"/>
      </c>
      <c r="B52" s="225"/>
      <c r="C52" s="226"/>
      <c r="D52" s="220" t="s">
        <v>56</v>
      </c>
      <c r="F52" s="36">
        <v>45</v>
      </c>
      <c r="G52">
        <f t="shared" si="14"/>
      </c>
      <c r="S52" s="193">
        <f t="shared" si="6"/>
      </c>
      <c r="T52" s="2"/>
    </row>
    <row r="53" spans="1:20" ht="12.75">
      <c r="A53">
        <f t="shared" si="0"/>
      </c>
      <c r="B53" s="225"/>
      <c r="C53" s="226"/>
      <c r="D53" s="220" t="s">
        <v>59</v>
      </c>
      <c r="F53" s="36">
        <v>46</v>
      </c>
      <c r="G53">
        <f t="shared" si="14"/>
      </c>
      <c r="S53" s="193">
        <f t="shared" si="6"/>
      </c>
      <c r="T53" s="2"/>
    </row>
    <row r="54" spans="1:20" ht="12.75">
      <c r="A54">
        <f t="shared" si="0"/>
      </c>
      <c r="B54" s="225"/>
      <c r="C54" s="226"/>
      <c r="D54" s="220" t="s">
        <v>57</v>
      </c>
      <c r="F54" s="36">
        <v>47</v>
      </c>
      <c r="G54">
        <f t="shared" si="14"/>
      </c>
      <c r="S54" s="193">
        <f t="shared" si="6"/>
      </c>
      <c r="T54" s="2"/>
    </row>
    <row r="55" spans="1:20" ht="13.5" thickBot="1">
      <c r="A55">
        <f t="shared" si="0"/>
      </c>
      <c r="B55" s="225"/>
      <c r="C55" s="226"/>
      <c r="D55" s="221" t="s">
        <v>60</v>
      </c>
      <c r="F55" s="36">
        <v>48</v>
      </c>
      <c r="G55">
        <f t="shared" si="14"/>
      </c>
      <c r="S55" s="193">
        <f t="shared" si="6"/>
      </c>
      <c r="T55" s="2"/>
    </row>
    <row r="56" spans="1:20" ht="12.75">
      <c r="A56">
        <f t="shared" si="0"/>
      </c>
      <c r="B56" s="225"/>
      <c r="C56" s="226"/>
      <c r="D56" s="220" t="s">
        <v>56</v>
      </c>
      <c r="F56" s="36">
        <v>49</v>
      </c>
      <c r="G56">
        <f t="shared" si="14"/>
      </c>
      <c r="S56" s="193">
        <f t="shared" si="6"/>
      </c>
      <c r="T56" s="2"/>
    </row>
    <row r="57" spans="1:20" ht="12.75">
      <c r="A57">
        <f t="shared" si="0"/>
      </c>
      <c r="B57" s="227"/>
      <c r="C57" s="226"/>
      <c r="D57" s="220" t="s">
        <v>59</v>
      </c>
      <c r="F57" s="36">
        <v>50</v>
      </c>
      <c r="G57">
        <f t="shared" si="14"/>
      </c>
      <c r="S57" s="193">
        <f t="shared" si="6"/>
      </c>
      <c r="T57" s="2"/>
    </row>
    <row r="58" spans="1:20" ht="12.75">
      <c r="A58">
        <f t="shared" si="0"/>
      </c>
      <c r="B58" s="227"/>
      <c r="C58" s="226"/>
      <c r="D58" s="220" t="s">
        <v>57</v>
      </c>
      <c r="F58" s="36">
        <v>51</v>
      </c>
      <c r="G58">
        <f t="shared" si="14"/>
      </c>
      <c r="S58" s="193">
        <f t="shared" si="6"/>
      </c>
      <c r="T58" s="2"/>
    </row>
    <row r="59" spans="1:20" ht="13.5" thickBot="1">
      <c r="A59">
        <f t="shared" si="0"/>
      </c>
      <c r="B59" s="227"/>
      <c r="C59" s="226"/>
      <c r="D59" s="221" t="s">
        <v>60</v>
      </c>
      <c r="F59" s="36">
        <v>52</v>
      </c>
      <c r="G59">
        <f t="shared" si="14"/>
      </c>
      <c r="S59" s="193">
        <f t="shared" si="6"/>
      </c>
      <c r="T59" s="2"/>
    </row>
    <row r="60" spans="1:20" ht="12.75">
      <c r="A60">
        <f t="shared" si="0"/>
      </c>
      <c r="B60" s="227"/>
      <c r="C60" s="226"/>
      <c r="D60" s="220" t="s">
        <v>56</v>
      </c>
      <c r="F60" s="36">
        <v>53</v>
      </c>
      <c r="G60">
        <f t="shared" si="14"/>
      </c>
      <c r="S60" s="193">
        <f t="shared" si="6"/>
      </c>
      <c r="T60" s="2"/>
    </row>
    <row r="61" spans="1:20" ht="12.75">
      <c r="A61">
        <f t="shared" si="0"/>
      </c>
      <c r="B61" s="227"/>
      <c r="C61" s="226"/>
      <c r="D61" s="220" t="s">
        <v>59</v>
      </c>
      <c r="F61" s="36">
        <v>54</v>
      </c>
      <c r="G61">
        <f t="shared" si="14"/>
      </c>
      <c r="S61" s="193">
        <f t="shared" si="6"/>
      </c>
      <c r="T61" s="2"/>
    </row>
    <row r="62" spans="1:20" ht="12.75">
      <c r="A62">
        <f t="shared" si="0"/>
      </c>
      <c r="B62" s="227"/>
      <c r="C62" s="226"/>
      <c r="D62" s="220" t="s">
        <v>57</v>
      </c>
      <c r="F62" s="36">
        <v>55</v>
      </c>
      <c r="G62">
        <f t="shared" si="14"/>
      </c>
      <c r="S62" s="193">
        <f t="shared" si="6"/>
      </c>
      <c r="T62" s="2"/>
    </row>
    <row r="63" spans="1:20" ht="13.5" thickBot="1">
      <c r="A63">
        <f t="shared" si="0"/>
      </c>
      <c r="B63" s="227"/>
      <c r="C63" s="226"/>
      <c r="D63" s="221" t="s">
        <v>60</v>
      </c>
      <c r="F63" s="36">
        <v>56</v>
      </c>
      <c r="G63">
        <f t="shared" si="14"/>
      </c>
      <c r="S63" s="193">
        <f t="shared" si="6"/>
      </c>
      <c r="T63" s="2"/>
    </row>
    <row r="64" spans="1:20" ht="12.75">
      <c r="A64">
        <f t="shared" si="0"/>
      </c>
      <c r="B64" s="227"/>
      <c r="C64" s="226"/>
      <c r="D64" s="220" t="s">
        <v>56</v>
      </c>
      <c r="F64" s="36">
        <v>57</v>
      </c>
      <c r="G64">
        <f t="shared" si="14"/>
      </c>
      <c r="S64" s="193">
        <f t="shared" si="6"/>
      </c>
      <c r="T64" s="2"/>
    </row>
    <row r="65" spans="1:20" ht="12.75">
      <c r="A65">
        <f t="shared" si="0"/>
      </c>
      <c r="B65" s="227"/>
      <c r="C65" s="226"/>
      <c r="D65" s="220" t="s">
        <v>59</v>
      </c>
      <c r="F65" s="36">
        <v>58</v>
      </c>
      <c r="G65">
        <f t="shared" si="14"/>
      </c>
      <c r="S65" s="193">
        <f t="shared" si="6"/>
      </c>
      <c r="T65" s="2"/>
    </row>
    <row r="66" spans="1:20" ht="12.75">
      <c r="A66">
        <f t="shared" si="0"/>
      </c>
      <c r="B66" s="227"/>
      <c r="C66" s="226"/>
      <c r="D66" s="220" t="s">
        <v>57</v>
      </c>
      <c r="F66" s="36">
        <v>59</v>
      </c>
      <c r="G66">
        <f t="shared" si="14"/>
      </c>
      <c r="S66" s="193">
        <f t="shared" si="6"/>
      </c>
      <c r="T66" s="2"/>
    </row>
    <row r="67" spans="1:20" ht="13.5" thickBot="1">
      <c r="A67">
        <f t="shared" si="0"/>
      </c>
      <c r="B67" s="227"/>
      <c r="C67" s="226"/>
      <c r="D67" s="221" t="s">
        <v>60</v>
      </c>
      <c r="F67" s="36">
        <v>60</v>
      </c>
      <c r="G67">
        <f t="shared" si="14"/>
      </c>
      <c r="S67" s="193">
        <f t="shared" si="6"/>
      </c>
      <c r="T67" s="2"/>
    </row>
    <row r="68" spans="1:20" ht="12.75">
      <c r="A68">
        <f t="shared" si="0"/>
      </c>
      <c r="B68" s="227"/>
      <c r="C68" s="226"/>
      <c r="D68" s="220" t="s">
        <v>56</v>
      </c>
      <c r="F68" s="36">
        <v>61</v>
      </c>
      <c r="G68">
        <f t="shared" si="14"/>
      </c>
      <c r="S68" s="193">
        <f t="shared" si="6"/>
      </c>
      <c r="T68" s="2"/>
    </row>
    <row r="69" spans="1:20" ht="12.75">
      <c r="A69">
        <f t="shared" si="0"/>
      </c>
      <c r="B69" s="227"/>
      <c r="C69" s="226"/>
      <c r="D69" s="220" t="s">
        <v>59</v>
      </c>
      <c r="F69" s="36">
        <v>62</v>
      </c>
      <c r="G69">
        <f t="shared" si="14"/>
      </c>
      <c r="S69" s="193">
        <f t="shared" si="6"/>
      </c>
      <c r="T69" s="2"/>
    </row>
    <row r="70" spans="1:20" ht="12.75">
      <c r="A70">
        <f aca="true" t="shared" si="15" ref="A70:A133">G70</f>
      </c>
      <c r="B70" s="227"/>
      <c r="C70" s="226"/>
      <c r="D70" s="220" t="s">
        <v>57</v>
      </c>
      <c r="F70" s="36">
        <v>63</v>
      </c>
      <c r="G70">
        <f t="shared" si="14"/>
      </c>
      <c r="S70" s="193">
        <f aca="true" t="shared" si="16" ref="S70:S117">IF(R70="","",IF(VLOOKUP(R70,$B$8:$C$151,2,FALSE)&gt;27,27,VLOOKUP(R70,$B$8:$C$151,2,FALSE)))</f>
      </c>
      <c r="T70" s="2"/>
    </row>
    <row r="71" spans="1:20" ht="13.5" thickBot="1">
      <c r="A71">
        <f t="shared" si="15"/>
      </c>
      <c r="B71" s="227"/>
      <c r="C71" s="226"/>
      <c r="D71" s="221" t="s">
        <v>60</v>
      </c>
      <c r="F71" s="36">
        <v>64</v>
      </c>
      <c r="G71">
        <f t="shared" si="14"/>
      </c>
      <c r="S71" s="193">
        <f t="shared" si="16"/>
      </c>
      <c r="T71" s="2"/>
    </row>
    <row r="72" spans="1:20" ht="12.75">
      <c r="A72">
        <f t="shared" si="15"/>
      </c>
      <c r="B72" s="227"/>
      <c r="C72" s="226"/>
      <c r="D72" s="220" t="s">
        <v>56</v>
      </c>
      <c r="F72" s="36">
        <v>65</v>
      </c>
      <c r="G72">
        <f aca="true" t="shared" si="17" ref="G72:G103">IF(C72="","",E72+F72)</f>
      </c>
      <c r="S72" s="193">
        <f t="shared" si="16"/>
      </c>
      <c r="T72" s="2"/>
    </row>
    <row r="73" spans="1:20" ht="12.75">
      <c r="A73">
        <f t="shared" si="15"/>
      </c>
      <c r="B73" s="227"/>
      <c r="C73" s="226"/>
      <c r="D73" s="220" t="s">
        <v>59</v>
      </c>
      <c r="F73" s="36">
        <v>66</v>
      </c>
      <c r="G73">
        <f t="shared" si="17"/>
      </c>
      <c r="S73" s="193">
        <f t="shared" si="16"/>
      </c>
      <c r="T73" s="2"/>
    </row>
    <row r="74" spans="1:20" ht="12.75">
      <c r="A74">
        <f t="shared" si="15"/>
      </c>
      <c r="B74" s="227"/>
      <c r="C74" s="226"/>
      <c r="D74" s="220" t="s">
        <v>57</v>
      </c>
      <c r="F74" s="36">
        <v>67</v>
      </c>
      <c r="G74">
        <f t="shared" si="17"/>
      </c>
      <c r="S74" s="193">
        <f t="shared" si="16"/>
      </c>
      <c r="T74" s="2"/>
    </row>
    <row r="75" spans="1:20" ht="13.5" thickBot="1">
      <c r="A75">
        <f t="shared" si="15"/>
      </c>
      <c r="B75" s="227"/>
      <c r="C75" s="226"/>
      <c r="D75" s="221" t="s">
        <v>60</v>
      </c>
      <c r="F75" s="36">
        <v>68</v>
      </c>
      <c r="G75">
        <f t="shared" si="17"/>
      </c>
      <c r="S75" s="193">
        <f t="shared" si="16"/>
      </c>
      <c r="T75" s="2"/>
    </row>
    <row r="76" spans="1:20" ht="12.75">
      <c r="A76">
        <f t="shared" si="15"/>
      </c>
      <c r="B76" s="227"/>
      <c r="C76" s="226"/>
      <c r="D76" s="220" t="s">
        <v>56</v>
      </c>
      <c r="F76" s="36">
        <v>69</v>
      </c>
      <c r="G76">
        <f t="shared" si="17"/>
      </c>
      <c r="S76" s="193">
        <f t="shared" si="16"/>
      </c>
      <c r="T76" s="2"/>
    </row>
    <row r="77" spans="1:20" ht="12.75">
      <c r="A77">
        <f t="shared" si="15"/>
      </c>
      <c r="B77" s="227"/>
      <c r="C77" s="226"/>
      <c r="D77" s="220" t="s">
        <v>59</v>
      </c>
      <c r="F77" s="36">
        <v>70</v>
      </c>
      <c r="G77">
        <f t="shared" si="17"/>
      </c>
      <c r="S77" s="193">
        <f t="shared" si="16"/>
      </c>
      <c r="T77" s="2"/>
    </row>
    <row r="78" spans="1:20" ht="12.75">
      <c r="A78">
        <f t="shared" si="15"/>
      </c>
      <c r="B78" s="227"/>
      <c r="C78" s="226"/>
      <c r="D78" s="220" t="s">
        <v>57</v>
      </c>
      <c r="F78" s="36">
        <v>71</v>
      </c>
      <c r="G78">
        <f t="shared" si="17"/>
      </c>
      <c r="S78" s="193">
        <f t="shared" si="16"/>
      </c>
      <c r="T78" s="2"/>
    </row>
    <row r="79" spans="1:20" ht="13.5" thickBot="1">
      <c r="A79">
        <f t="shared" si="15"/>
      </c>
      <c r="B79" s="227"/>
      <c r="C79" s="226"/>
      <c r="D79" s="221" t="s">
        <v>60</v>
      </c>
      <c r="F79" s="36">
        <v>72</v>
      </c>
      <c r="G79">
        <f t="shared" si="17"/>
      </c>
      <c r="S79" s="193">
        <f t="shared" si="16"/>
      </c>
      <c r="T79" s="2"/>
    </row>
    <row r="80" spans="1:20" ht="12.75">
      <c r="A80">
        <f t="shared" si="15"/>
      </c>
      <c r="B80" s="227"/>
      <c r="C80" s="226"/>
      <c r="D80" s="220" t="s">
        <v>56</v>
      </c>
      <c r="F80" s="36">
        <v>73</v>
      </c>
      <c r="G80">
        <f t="shared" si="17"/>
      </c>
      <c r="S80" s="193">
        <f t="shared" si="16"/>
      </c>
      <c r="T80" s="2"/>
    </row>
    <row r="81" spans="1:20" ht="12.75">
      <c r="A81">
        <f t="shared" si="15"/>
      </c>
      <c r="B81" s="227"/>
      <c r="C81" s="226"/>
      <c r="D81" s="220" t="s">
        <v>59</v>
      </c>
      <c r="F81" s="36">
        <v>74</v>
      </c>
      <c r="G81">
        <f t="shared" si="17"/>
      </c>
      <c r="S81" s="193">
        <f t="shared" si="16"/>
      </c>
      <c r="T81" s="2"/>
    </row>
    <row r="82" spans="1:20" ht="12.75">
      <c r="A82">
        <f t="shared" si="15"/>
      </c>
      <c r="B82" s="227"/>
      <c r="C82" s="226"/>
      <c r="D82" s="220" t="s">
        <v>57</v>
      </c>
      <c r="F82" s="36">
        <v>75</v>
      </c>
      <c r="G82">
        <f t="shared" si="17"/>
      </c>
      <c r="S82" s="193">
        <f t="shared" si="16"/>
      </c>
      <c r="T82" s="2"/>
    </row>
    <row r="83" spans="1:20" ht="13.5" thickBot="1">
      <c r="A83">
        <f t="shared" si="15"/>
      </c>
      <c r="B83" s="227"/>
      <c r="C83" s="226"/>
      <c r="D83" s="221" t="s">
        <v>60</v>
      </c>
      <c r="F83" s="36">
        <v>76</v>
      </c>
      <c r="G83">
        <f t="shared" si="17"/>
      </c>
      <c r="S83" s="193">
        <f t="shared" si="16"/>
      </c>
      <c r="T83" s="2"/>
    </row>
    <row r="84" spans="1:20" ht="12.75">
      <c r="A84">
        <f t="shared" si="15"/>
      </c>
      <c r="B84" s="227"/>
      <c r="C84" s="226"/>
      <c r="D84" s="220" t="s">
        <v>56</v>
      </c>
      <c r="F84" s="36">
        <v>77</v>
      </c>
      <c r="G84">
        <f t="shared" si="17"/>
      </c>
      <c r="S84" s="193">
        <f t="shared" si="16"/>
      </c>
      <c r="T84" s="2"/>
    </row>
    <row r="85" spans="1:20" ht="12.75">
      <c r="A85">
        <f t="shared" si="15"/>
      </c>
      <c r="B85" s="227"/>
      <c r="C85" s="226"/>
      <c r="D85" s="220" t="s">
        <v>59</v>
      </c>
      <c r="F85" s="36">
        <v>78</v>
      </c>
      <c r="G85">
        <f t="shared" si="17"/>
      </c>
      <c r="S85" s="193">
        <f t="shared" si="16"/>
      </c>
      <c r="T85" s="2"/>
    </row>
    <row r="86" spans="1:20" ht="12.75">
      <c r="A86">
        <f t="shared" si="15"/>
      </c>
      <c r="B86" s="227"/>
      <c r="C86" s="226"/>
      <c r="D86" s="220" t="s">
        <v>57</v>
      </c>
      <c r="F86" s="36">
        <v>79</v>
      </c>
      <c r="G86">
        <f t="shared" si="17"/>
      </c>
      <c r="S86" s="193">
        <f t="shared" si="16"/>
      </c>
      <c r="T86" s="2"/>
    </row>
    <row r="87" spans="1:20" ht="13.5" thickBot="1">
      <c r="A87">
        <f t="shared" si="15"/>
      </c>
      <c r="B87" s="227"/>
      <c r="C87" s="226"/>
      <c r="D87" s="221" t="s">
        <v>60</v>
      </c>
      <c r="F87" s="36">
        <v>80</v>
      </c>
      <c r="G87">
        <f t="shared" si="17"/>
      </c>
      <c r="S87" s="193">
        <f t="shared" si="16"/>
      </c>
      <c r="T87" s="2"/>
    </row>
    <row r="88" spans="1:20" ht="12.75">
      <c r="A88">
        <f t="shared" si="15"/>
      </c>
      <c r="B88" s="227"/>
      <c r="C88" s="226"/>
      <c r="D88" s="220" t="s">
        <v>56</v>
      </c>
      <c r="F88" s="36">
        <v>81</v>
      </c>
      <c r="G88">
        <f t="shared" si="17"/>
      </c>
      <c r="S88" s="193">
        <f t="shared" si="16"/>
      </c>
      <c r="T88" s="2"/>
    </row>
    <row r="89" spans="1:20" ht="12.75">
      <c r="A89">
        <f t="shared" si="15"/>
      </c>
      <c r="B89" s="227"/>
      <c r="C89" s="226"/>
      <c r="D89" s="220" t="s">
        <v>59</v>
      </c>
      <c r="F89" s="36">
        <v>82</v>
      </c>
      <c r="G89">
        <f t="shared" si="17"/>
      </c>
      <c r="S89" s="193">
        <f t="shared" si="16"/>
      </c>
      <c r="T89" s="2"/>
    </row>
    <row r="90" spans="1:20" ht="12.75">
      <c r="A90">
        <f t="shared" si="15"/>
      </c>
      <c r="B90" s="227"/>
      <c r="C90" s="226"/>
      <c r="D90" s="220" t="s">
        <v>57</v>
      </c>
      <c r="F90" s="36">
        <v>83</v>
      </c>
      <c r="G90">
        <f t="shared" si="17"/>
      </c>
      <c r="S90" s="193">
        <f t="shared" si="16"/>
      </c>
      <c r="T90" s="2"/>
    </row>
    <row r="91" spans="1:20" ht="13.5" thickBot="1">
      <c r="A91">
        <f t="shared" si="15"/>
      </c>
      <c r="B91" s="227"/>
      <c r="C91" s="226"/>
      <c r="D91" s="221" t="s">
        <v>60</v>
      </c>
      <c r="F91" s="36">
        <v>84</v>
      </c>
      <c r="G91">
        <f t="shared" si="17"/>
      </c>
      <c r="S91" s="193">
        <f t="shared" si="16"/>
      </c>
      <c r="T91" s="2"/>
    </row>
    <row r="92" spans="1:20" ht="12.75">
      <c r="A92">
        <f t="shared" si="15"/>
      </c>
      <c r="B92" s="227"/>
      <c r="C92" s="226"/>
      <c r="D92" s="220" t="s">
        <v>56</v>
      </c>
      <c r="F92" s="36">
        <v>85</v>
      </c>
      <c r="G92">
        <f t="shared" si="17"/>
      </c>
      <c r="S92" s="193">
        <f t="shared" si="16"/>
      </c>
      <c r="T92" s="2"/>
    </row>
    <row r="93" spans="1:20" ht="12.75">
      <c r="A93">
        <f t="shared" si="15"/>
      </c>
      <c r="B93" s="227"/>
      <c r="C93" s="226"/>
      <c r="D93" s="220" t="s">
        <v>59</v>
      </c>
      <c r="F93" s="36">
        <v>86</v>
      </c>
      <c r="G93">
        <f t="shared" si="17"/>
      </c>
      <c r="S93" s="193">
        <f t="shared" si="16"/>
      </c>
      <c r="T93" s="2"/>
    </row>
    <row r="94" spans="1:20" ht="12.75">
      <c r="A94">
        <f t="shared" si="15"/>
      </c>
      <c r="B94" s="227"/>
      <c r="C94" s="226"/>
      <c r="D94" s="220" t="s">
        <v>57</v>
      </c>
      <c r="F94" s="36">
        <v>87</v>
      </c>
      <c r="G94">
        <f t="shared" si="17"/>
      </c>
      <c r="S94" s="193">
        <f t="shared" si="16"/>
      </c>
      <c r="T94" s="2"/>
    </row>
    <row r="95" spans="1:20" ht="13.5" thickBot="1">
      <c r="A95">
        <f t="shared" si="15"/>
      </c>
      <c r="B95" s="227"/>
      <c r="C95" s="226"/>
      <c r="D95" s="221" t="s">
        <v>60</v>
      </c>
      <c r="F95" s="36">
        <v>88</v>
      </c>
      <c r="G95">
        <f t="shared" si="17"/>
      </c>
      <c r="S95" s="193">
        <f t="shared" si="16"/>
      </c>
      <c r="T95" s="2"/>
    </row>
    <row r="96" spans="1:20" ht="12.75">
      <c r="A96">
        <f t="shared" si="15"/>
      </c>
      <c r="B96" s="227"/>
      <c r="C96" s="226"/>
      <c r="D96" s="220" t="s">
        <v>56</v>
      </c>
      <c r="F96" s="36">
        <v>89</v>
      </c>
      <c r="G96">
        <f t="shared" si="17"/>
      </c>
      <c r="S96" s="193">
        <f t="shared" si="16"/>
      </c>
      <c r="T96" s="2"/>
    </row>
    <row r="97" spans="1:20" ht="12.75">
      <c r="A97">
        <f t="shared" si="15"/>
      </c>
      <c r="B97" s="227"/>
      <c r="C97" s="226"/>
      <c r="D97" s="220" t="s">
        <v>59</v>
      </c>
      <c r="F97" s="36">
        <v>90</v>
      </c>
      <c r="G97">
        <f t="shared" si="17"/>
      </c>
      <c r="S97" s="193">
        <f t="shared" si="16"/>
      </c>
      <c r="T97" s="2"/>
    </row>
    <row r="98" spans="1:20" ht="12.75">
      <c r="A98">
        <f t="shared" si="15"/>
      </c>
      <c r="B98" s="227"/>
      <c r="C98" s="226"/>
      <c r="D98" s="220" t="s">
        <v>57</v>
      </c>
      <c r="F98" s="36">
        <v>91</v>
      </c>
      <c r="G98">
        <f t="shared" si="17"/>
      </c>
      <c r="S98" s="193">
        <f t="shared" si="16"/>
      </c>
      <c r="T98" s="2"/>
    </row>
    <row r="99" spans="1:20" ht="13.5" thickBot="1">
      <c r="A99">
        <f t="shared" si="15"/>
      </c>
      <c r="B99" s="227"/>
      <c r="C99" s="226"/>
      <c r="D99" s="221" t="s">
        <v>60</v>
      </c>
      <c r="F99" s="36">
        <v>92</v>
      </c>
      <c r="G99">
        <f t="shared" si="17"/>
      </c>
      <c r="S99" s="193">
        <f t="shared" si="16"/>
      </c>
      <c r="T99" s="2"/>
    </row>
    <row r="100" spans="1:20" ht="12.75">
      <c r="A100">
        <f t="shared" si="15"/>
      </c>
      <c r="B100" s="227"/>
      <c r="C100" s="226"/>
      <c r="D100" s="220" t="s">
        <v>56</v>
      </c>
      <c r="F100" s="36">
        <v>93</v>
      </c>
      <c r="G100">
        <f t="shared" si="17"/>
      </c>
      <c r="S100" s="193">
        <f t="shared" si="16"/>
      </c>
      <c r="T100" s="2"/>
    </row>
    <row r="101" spans="1:20" ht="12.75">
      <c r="A101">
        <f t="shared" si="15"/>
      </c>
      <c r="B101" s="227"/>
      <c r="C101" s="226"/>
      <c r="D101" s="220" t="s">
        <v>59</v>
      </c>
      <c r="F101" s="36">
        <v>94</v>
      </c>
      <c r="G101">
        <f t="shared" si="17"/>
      </c>
      <c r="S101" s="193">
        <f t="shared" si="16"/>
      </c>
      <c r="T101" s="2"/>
    </row>
    <row r="102" spans="1:20" ht="12.75">
      <c r="A102">
        <f t="shared" si="15"/>
      </c>
      <c r="B102" s="227"/>
      <c r="C102" s="226"/>
      <c r="D102" s="220" t="s">
        <v>57</v>
      </c>
      <c r="F102" s="36">
        <v>95</v>
      </c>
      <c r="G102">
        <f t="shared" si="17"/>
      </c>
      <c r="S102" s="193">
        <f t="shared" si="16"/>
      </c>
      <c r="T102" s="2"/>
    </row>
    <row r="103" spans="1:20" ht="13.5" thickBot="1">
      <c r="A103">
        <f t="shared" si="15"/>
      </c>
      <c r="B103" s="227"/>
      <c r="C103" s="226"/>
      <c r="D103" s="221" t="s">
        <v>60</v>
      </c>
      <c r="F103" s="36">
        <v>96</v>
      </c>
      <c r="G103">
        <f t="shared" si="17"/>
      </c>
      <c r="S103" s="193">
        <f t="shared" si="16"/>
      </c>
      <c r="T103" s="2"/>
    </row>
    <row r="104" spans="1:20" ht="12.75">
      <c r="A104">
        <f t="shared" si="15"/>
      </c>
      <c r="B104" s="227"/>
      <c r="C104" s="226"/>
      <c r="D104" s="220" t="s">
        <v>56</v>
      </c>
      <c r="F104" s="36">
        <v>97</v>
      </c>
      <c r="G104">
        <f aca="true" t="shared" si="18" ref="G104:G135">IF(C104="","",E104+F104)</f>
      </c>
      <c r="S104" s="193">
        <f t="shared" si="16"/>
      </c>
      <c r="T104" s="2"/>
    </row>
    <row r="105" spans="1:20" ht="12.75">
      <c r="A105">
        <f t="shared" si="15"/>
      </c>
      <c r="B105" s="227"/>
      <c r="C105" s="226"/>
      <c r="D105" s="220" t="s">
        <v>59</v>
      </c>
      <c r="F105" s="36">
        <v>98</v>
      </c>
      <c r="G105">
        <f t="shared" si="18"/>
      </c>
      <c r="S105" s="193">
        <f t="shared" si="16"/>
      </c>
      <c r="T105" s="2"/>
    </row>
    <row r="106" spans="1:20" ht="12.75">
      <c r="A106">
        <f t="shared" si="15"/>
      </c>
      <c r="B106" s="227"/>
      <c r="C106" s="226"/>
      <c r="D106" s="220" t="s">
        <v>57</v>
      </c>
      <c r="F106" s="36">
        <v>99</v>
      </c>
      <c r="G106">
        <f t="shared" si="18"/>
      </c>
      <c r="S106" s="193">
        <f t="shared" si="16"/>
      </c>
      <c r="T106" s="2"/>
    </row>
    <row r="107" spans="1:20" ht="13.5" thickBot="1">
      <c r="A107">
        <f t="shared" si="15"/>
      </c>
      <c r="B107" s="225"/>
      <c r="C107" s="226"/>
      <c r="D107" s="221" t="s">
        <v>60</v>
      </c>
      <c r="F107" s="36">
        <v>100</v>
      </c>
      <c r="G107">
        <f t="shared" si="18"/>
      </c>
      <c r="S107" s="193">
        <f t="shared" si="16"/>
      </c>
      <c r="T107" s="2"/>
    </row>
    <row r="108" spans="1:20" ht="12.75">
      <c r="A108">
        <f t="shared" si="15"/>
      </c>
      <c r="B108" s="225"/>
      <c r="C108" s="226"/>
      <c r="D108" s="220" t="s">
        <v>56</v>
      </c>
      <c r="F108" s="36">
        <v>101</v>
      </c>
      <c r="G108">
        <f t="shared" si="18"/>
      </c>
      <c r="S108" s="193">
        <f t="shared" si="16"/>
      </c>
      <c r="T108" s="2"/>
    </row>
    <row r="109" spans="1:20" ht="12.75">
      <c r="A109">
        <f t="shared" si="15"/>
      </c>
      <c r="B109" s="225"/>
      <c r="C109" s="226"/>
      <c r="D109" s="220" t="s">
        <v>59</v>
      </c>
      <c r="F109" s="36">
        <v>102</v>
      </c>
      <c r="G109">
        <f t="shared" si="18"/>
      </c>
      <c r="S109" s="193">
        <f t="shared" si="16"/>
      </c>
      <c r="T109" s="2"/>
    </row>
    <row r="110" spans="1:20" ht="12.75">
      <c r="A110">
        <f t="shared" si="15"/>
      </c>
      <c r="B110" s="225"/>
      <c r="C110" s="226"/>
      <c r="D110" s="220" t="s">
        <v>57</v>
      </c>
      <c r="F110" s="36">
        <v>103</v>
      </c>
      <c r="G110">
        <f t="shared" si="18"/>
      </c>
      <c r="S110" s="193">
        <f t="shared" si="16"/>
      </c>
      <c r="T110" s="2"/>
    </row>
    <row r="111" spans="1:20" ht="13.5" thickBot="1">
      <c r="A111">
        <f t="shared" si="15"/>
      </c>
      <c r="B111" s="225"/>
      <c r="C111" s="226"/>
      <c r="D111" s="221" t="s">
        <v>60</v>
      </c>
      <c r="F111" s="36">
        <v>104</v>
      </c>
      <c r="G111">
        <f t="shared" si="18"/>
      </c>
      <c r="S111" s="193">
        <f t="shared" si="16"/>
      </c>
      <c r="T111" s="2"/>
    </row>
    <row r="112" spans="1:20" ht="12.75">
      <c r="A112">
        <f t="shared" si="15"/>
      </c>
      <c r="B112" s="225"/>
      <c r="C112" s="226"/>
      <c r="D112" s="220" t="s">
        <v>56</v>
      </c>
      <c r="F112" s="36">
        <v>105</v>
      </c>
      <c r="G112">
        <f t="shared" si="18"/>
      </c>
      <c r="S112" s="193">
        <f t="shared" si="16"/>
      </c>
      <c r="T112" s="2"/>
    </row>
    <row r="113" spans="1:20" ht="12.75">
      <c r="A113">
        <f t="shared" si="15"/>
      </c>
      <c r="B113" s="225"/>
      <c r="C113" s="226"/>
      <c r="D113" s="220" t="s">
        <v>59</v>
      </c>
      <c r="F113" s="36">
        <v>106</v>
      </c>
      <c r="G113">
        <f t="shared" si="18"/>
      </c>
      <c r="S113" s="193">
        <f t="shared" si="16"/>
      </c>
      <c r="T113" s="2"/>
    </row>
    <row r="114" spans="1:20" ht="12.75">
      <c r="A114">
        <f t="shared" si="15"/>
      </c>
      <c r="B114" s="225"/>
      <c r="C114" s="226"/>
      <c r="D114" s="220" t="s">
        <v>57</v>
      </c>
      <c r="F114" s="36">
        <v>107</v>
      </c>
      <c r="G114">
        <f t="shared" si="18"/>
      </c>
      <c r="S114" s="193">
        <f t="shared" si="16"/>
      </c>
      <c r="T114" s="2"/>
    </row>
    <row r="115" spans="1:20" ht="13.5" thickBot="1">
      <c r="A115">
        <f t="shared" si="15"/>
      </c>
      <c r="B115" s="225"/>
      <c r="C115" s="226"/>
      <c r="D115" s="221" t="s">
        <v>60</v>
      </c>
      <c r="F115" s="36">
        <v>108</v>
      </c>
      <c r="G115">
        <f t="shared" si="18"/>
      </c>
      <c r="S115" s="193">
        <f t="shared" si="16"/>
      </c>
      <c r="T115" s="2"/>
    </row>
    <row r="116" spans="1:20" ht="12.75">
      <c r="A116">
        <f t="shared" si="15"/>
      </c>
      <c r="B116" s="225"/>
      <c r="C116" s="226"/>
      <c r="D116" s="220" t="s">
        <v>56</v>
      </c>
      <c r="F116" s="36">
        <v>109</v>
      </c>
      <c r="G116">
        <f t="shared" si="18"/>
      </c>
      <c r="S116" s="193">
        <f t="shared" si="16"/>
      </c>
      <c r="T116" s="2"/>
    </row>
    <row r="117" spans="1:20" ht="12.75">
      <c r="A117">
        <f t="shared" si="15"/>
      </c>
      <c r="B117" s="225"/>
      <c r="C117" s="226"/>
      <c r="D117" s="220" t="s">
        <v>59</v>
      </c>
      <c r="F117" s="36">
        <v>110</v>
      </c>
      <c r="G117">
        <f t="shared" si="18"/>
      </c>
      <c r="S117" s="193">
        <f t="shared" si="16"/>
      </c>
      <c r="T117" s="2"/>
    </row>
    <row r="118" spans="1:20" ht="12.75">
      <c r="A118">
        <f t="shared" si="15"/>
      </c>
      <c r="B118" s="17"/>
      <c r="C118" s="222"/>
      <c r="D118" s="220" t="s">
        <v>57</v>
      </c>
      <c r="F118" s="36">
        <v>111</v>
      </c>
      <c r="G118">
        <f t="shared" si="18"/>
      </c>
      <c r="S118" s="195"/>
      <c r="T118" s="2"/>
    </row>
    <row r="119" spans="1:20" ht="13.5" thickBot="1">
      <c r="A119">
        <f t="shared" si="15"/>
      </c>
      <c r="B119" s="17"/>
      <c r="C119" s="222"/>
      <c r="D119" s="221" t="s">
        <v>60</v>
      </c>
      <c r="F119" s="36">
        <v>112</v>
      </c>
      <c r="G119">
        <f t="shared" si="18"/>
      </c>
      <c r="S119" s="195"/>
      <c r="T119" s="2"/>
    </row>
    <row r="120" spans="1:20" ht="12.75">
      <c r="A120">
        <f t="shared" si="15"/>
      </c>
      <c r="B120" s="17"/>
      <c r="C120" s="222"/>
      <c r="D120" s="220" t="s">
        <v>56</v>
      </c>
      <c r="F120" s="36">
        <v>113</v>
      </c>
      <c r="G120">
        <f t="shared" si="18"/>
      </c>
      <c r="S120" s="195"/>
      <c r="T120" s="2"/>
    </row>
    <row r="121" spans="1:20" ht="12.75">
      <c r="A121">
        <f t="shared" si="15"/>
      </c>
      <c r="B121" s="17"/>
      <c r="C121" s="222"/>
      <c r="D121" s="220" t="s">
        <v>59</v>
      </c>
      <c r="F121" s="36">
        <v>114</v>
      </c>
      <c r="G121">
        <f t="shared" si="18"/>
      </c>
      <c r="S121" s="195"/>
      <c r="T121" s="2"/>
    </row>
    <row r="122" spans="1:20" ht="12.75">
      <c r="A122">
        <f t="shared" si="15"/>
      </c>
      <c r="B122" s="17"/>
      <c r="C122" s="222"/>
      <c r="D122" s="220" t="s">
        <v>57</v>
      </c>
      <c r="F122" s="36">
        <v>115</v>
      </c>
      <c r="G122">
        <f t="shared" si="18"/>
      </c>
      <c r="S122" s="195"/>
      <c r="T122" s="2"/>
    </row>
    <row r="123" spans="1:20" ht="13.5" thickBot="1">
      <c r="A123">
        <f t="shared" si="15"/>
      </c>
      <c r="B123" s="17"/>
      <c r="C123" s="222"/>
      <c r="D123" s="221" t="s">
        <v>60</v>
      </c>
      <c r="F123" s="36">
        <v>116</v>
      </c>
      <c r="G123">
        <f t="shared" si="18"/>
      </c>
      <c r="S123" s="195"/>
      <c r="T123" s="2"/>
    </row>
    <row r="124" spans="1:20" ht="12.75">
      <c r="A124">
        <f t="shared" si="15"/>
      </c>
      <c r="B124" s="17"/>
      <c r="C124" s="222"/>
      <c r="D124" s="220" t="s">
        <v>56</v>
      </c>
      <c r="F124" s="36">
        <v>117</v>
      </c>
      <c r="G124">
        <f t="shared" si="18"/>
      </c>
      <c r="S124" s="195"/>
      <c r="T124" s="2"/>
    </row>
    <row r="125" spans="1:20" ht="12.75">
      <c r="A125">
        <f t="shared" si="15"/>
      </c>
      <c r="B125" s="17"/>
      <c r="C125" s="222"/>
      <c r="D125" s="220" t="s">
        <v>59</v>
      </c>
      <c r="F125" s="36">
        <v>118</v>
      </c>
      <c r="G125">
        <f t="shared" si="18"/>
      </c>
      <c r="S125" s="195"/>
      <c r="T125" s="2"/>
    </row>
    <row r="126" spans="1:20" ht="12.75">
      <c r="A126">
        <f t="shared" si="15"/>
      </c>
      <c r="B126" s="17"/>
      <c r="C126" s="222"/>
      <c r="D126" s="220" t="s">
        <v>57</v>
      </c>
      <c r="F126" s="36">
        <v>119</v>
      </c>
      <c r="G126">
        <f t="shared" si="18"/>
      </c>
      <c r="S126" s="195"/>
      <c r="T126" s="2"/>
    </row>
    <row r="127" spans="1:20" ht="13.5" thickBot="1">
      <c r="A127">
        <f t="shared" si="15"/>
      </c>
      <c r="B127" s="17"/>
      <c r="C127" s="222"/>
      <c r="D127" s="221" t="s">
        <v>60</v>
      </c>
      <c r="F127" s="36">
        <v>120</v>
      </c>
      <c r="G127">
        <f t="shared" si="18"/>
      </c>
      <c r="S127" s="195"/>
      <c r="T127" s="2"/>
    </row>
    <row r="128" spans="1:20" ht="12.75">
      <c r="A128">
        <f t="shared" si="15"/>
      </c>
      <c r="B128" s="17"/>
      <c r="C128" s="222"/>
      <c r="D128" s="220" t="s">
        <v>56</v>
      </c>
      <c r="F128" s="36">
        <v>121</v>
      </c>
      <c r="G128">
        <f t="shared" si="18"/>
      </c>
      <c r="S128" s="195"/>
      <c r="T128" s="2"/>
    </row>
    <row r="129" spans="1:20" ht="12.75">
      <c r="A129">
        <f t="shared" si="15"/>
      </c>
      <c r="B129" s="17"/>
      <c r="C129" s="222"/>
      <c r="D129" s="220" t="s">
        <v>59</v>
      </c>
      <c r="F129" s="36">
        <v>122</v>
      </c>
      <c r="G129">
        <f t="shared" si="18"/>
      </c>
      <c r="S129" s="195"/>
      <c r="T129" s="2"/>
    </row>
    <row r="130" spans="1:20" ht="12.75">
      <c r="A130">
        <f t="shared" si="15"/>
      </c>
      <c r="B130" s="17"/>
      <c r="C130" s="222"/>
      <c r="D130" s="220" t="s">
        <v>57</v>
      </c>
      <c r="F130" s="36">
        <v>123</v>
      </c>
      <c r="G130">
        <f t="shared" si="18"/>
      </c>
      <c r="S130" s="195"/>
      <c r="T130" s="2"/>
    </row>
    <row r="131" spans="1:20" ht="13.5" thickBot="1">
      <c r="A131">
        <f t="shared" si="15"/>
      </c>
      <c r="B131" s="17"/>
      <c r="C131" s="222"/>
      <c r="D131" s="221" t="s">
        <v>60</v>
      </c>
      <c r="F131" s="36">
        <v>124</v>
      </c>
      <c r="G131">
        <f t="shared" si="18"/>
      </c>
      <c r="S131" s="195"/>
      <c r="T131" s="2"/>
    </row>
    <row r="132" spans="1:20" ht="12.75">
      <c r="A132">
        <f t="shared" si="15"/>
      </c>
      <c r="B132" s="17"/>
      <c r="C132" s="222"/>
      <c r="D132" s="220" t="s">
        <v>56</v>
      </c>
      <c r="F132" s="36">
        <v>125</v>
      </c>
      <c r="G132">
        <f t="shared" si="18"/>
      </c>
      <c r="S132" s="195"/>
      <c r="T132" s="2"/>
    </row>
    <row r="133" spans="1:20" ht="12.75">
      <c r="A133">
        <f t="shared" si="15"/>
      </c>
      <c r="B133" s="17"/>
      <c r="C133" s="222"/>
      <c r="D133" s="220" t="s">
        <v>59</v>
      </c>
      <c r="F133" s="36">
        <v>126</v>
      </c>
      <c r="G133">
        <f t="shared" si="18"/>
      </c>
      <c r="S133" s="195"/>
      <c r="T133" s="2"/>
    </row>
    <row r="134" spans="1:20" ht="12.75">
      <c r="A134">
        <f aca="true" t="shared" si="19" ref="A134:A151">G134</f>
      </c>
      <c r="B134" s="17"/>
      <c r="C134" s="222"/>
      <c r="D134" s="220" t="s">
        <v>57</v>
      </c>
      <c r="F134" s="36">
        <v>127</v>
      </c>
      <c r="G134">
        <f t="shared" si="18"/>
      </c>
      <c r="S134" s="195"/>
      <c r="T134" s="2"/>
    </row>
    <row r="135" spans="1:20" ht="13.5" thickBot="1">
      <c r="A135">
        <f t="shared" si="19"/>
      </c>
      <c r="B135" s="17"/>
      <c r="C135" s="222"/>
      <c r="D135" s="221" t="s">
        <v>60</v>
      </c>
      <c r="F135" s="36">
        <v>128</v>
      </c>
      <c r="G135">
        <f t="shared" si="18"/>
      </c>
      <c r="S135" s="195"/>
      <c r="T135" s="2"/>
    </row>
    <row r="136" spans="1:20" ht="12.75">
      <c r="A136">
        <f t="shared" si="19"/>
      </c>
      <c r="B136" s="17"/>
      <c r="C136" s="222"/>
      <c r="D136" s="220" t="s">
        <v>56</v>
      </c>
      <c r="F136" s="36">
        <v>129</v>
      </c>
      <c r="G136">
        <f aca="true" t="shared" si="20" ref="G136:G151">IF(C136="","",E136+F136)</f>
      </c>
      <c r="S136" s="195"/>
      <c r="T136" s="2"/>
    </row>
    <row r="137" spans="1:20" ht="12.75">
      <c r="A137">
        <f t="shared" si="19"/>
      </c>
      <c r="B137" s="17"/>
      <c r="C137" s="222"/>
      <c r="D137" s="220" t="s">
        <v>59</v>
      </c>
      <c r="F137" s="36">
        <v>130</v>
      </c>
      <c r="G137">
        <f t="shared" si="20"/>
      </c>
      <c r="S137" s="195"/>
      <c r="T137" s="2"/>
    </row>
    <row r="138" spans="1:20" ht="12.75">
      <c r="A138">
        <f t="shared" si="19"/>
      </c>
      <c r="B138" s="17"/>
      <c r="C138" s="222"/>
      <c r="D138" s="220" t="s">
        <v>57</v>
      </c>
      <c r="F138" s="36">
        <v>131</v>
      </c>
      <c r="G138">
        <f t="shared" si="20"/>
      </c>
      <c r="S138" s="195"/>
      <c r="T138" s="2"/>
    </row>
    <row r="139" spans="1:20" ht="13.5" thickBot="1">
      <c r="A139">
        <f t="shared" si="19"/>
      </c>
      <c r="B139" s="17"/>
      <c r="C139" s="222"/>
      <c r="D139" s="221" t="s">
        <v>60</v>
      </c>
      <c r="F139" s="36">
        <v>132</v>
      </c>
      <c r="G139">
        <f t="shared" si="20"/>
      </c>
      <c r="S139" s="195"/>
      <c r="T139" s="2"/>
    </row>
    <row r="140" spans="1:20" ht="12.75">
      <c r="A140">
        <f t="shared" si="19"/>
      </c>
      <c r="B140" s="17"/>
      <c r="C140" s="222"/>
      <c r="D140" s="220" t="s">
        <v>56</v>
      </c>
      <c r="F140" s="36">
        <v>133</v>
      </c>
      <c r="G140">
        <f t="shared" si="20"/>
      </c>
      <c r="S140" s="195"/>
      <c r="T140" s="2"/>
    </row>
    <row r="141" spans="1:20" ht="12.75">
      <c r="A141">
        <f t="shared" si="19"/>
      </c>
      <c r="B141" s="17"/>
      <c r="C141" s="222"/>
      <c r="D141" s="220" t="s">
        <v>59</v>
      </c>
      <c r="F141" s="36">
        <v>134</v>
      </c>
      <c r="G141">
        <f t="shared" si="20"/>
      </c>
      <c r="S141" s="195"/>
      <c r="T141" s="2"/>
    </row>
    <row r="142" spans="1:20" ht="12.75">
      <c r="A142">
        <f t="shared" si="19"/>
      </c>
      <c r="B142" s="17"/>
      <c r="C142" s="222"/>
      <c r="D142" s="220" t="s">
        <v>57</v>
      </c>
      <c r="F142" s="36">
        <v>135</v>
      </c>
      <c r="G142">
        <f t="shared" si="20"/>
      </c>
      <c r="S142" s="195"/>
      <c r="T142" s="2"/>
    </row>
    <row r="143" spans="1:20" ht="13.5" thickBot="1">
      <c r="A143">
        <f t="shared" si="19"/>
      </c>
      <c r="B143" s="17"/>
      <c r="C143" s="222"/>
      <c r="D143" s="221" t="s">
        <v>60</v>
      </c>
      <c r="F143" s="36">
        <v>136</v>
      </c>
      <c r="G143">
        <f t="shared" si="20"/>
      </c>
      <c r="S143" s="195"/>
      <c r="T143" s="2"/>
    </row>
    <row r="144" spans="1:20" ht="12.75">
      <c r="A144">
        <f t="shared" si="19"/>
      </c>
      <c r="B144" s="17"/>
      <c r="C144" s="222"/>
      <c r="D144" s="220" t="s">
        <v>56</v>
      </c>
      <c r="F144" s="36">
        <v>137</v>
      </c>
      <c r="G144">
        <f t="shared" si="20"/>
      </c>
      <c r="S144" s="195"/>
      <c r="T144" s="2"/>
    </row>
    <row r="145" spans="1:20" ht="12.75">
      <c r="A145">
        <f t="shared" si="19"/>
      </c>
      <c r="B145" s="17"/>
      <c r="C145" s="222"/>
      <c r="D145" s="220" t="s">
        <v>59</v>
      </c>
      <c r="F145" s="36">
        <v>138</v>
      </c>
      <c r="G145">
        <f t="shared" si="20"/>
      </c>
      <c r="S145" s="195"/>
      <c r="T145" s="2"/>
    </row>
    <row r="146" spans="1:20" ht="12.75">
      <c r="A146">
        <f t="shared" si="19"/>
      </c>
      <c r="B146" s="17"/>
      <c r="C146" s="222"/>
      <c r="D146" s="220" t="s">
        <v>57</v>
      </c>
      <c r="F146" s="36">
        <v>139</v>
      </c>
      <c r="G146">
        <f t="shared" si="20"/>
      </c>
      <c r="S146" s="195"/>
      <c r="T146" s="2"/>
    </row>
    <row r="147" spans="1:20" ht="13.5" thickBot="1">
      <c r="A147">
        <f t="shared" si="19"/>
      </c>
      <c r="B147" s="17"/>
      <c r="C147" s="222"/>
      <c r="D147" s="221" t="s">
        <v>60</v>
      </c>
      <c r="F147" s="36">
        <v>140</v>
      </c>
      <c r="G147">
        <f t="shared" si="20"/>
      </c>
      <c r="S147" s="195"/>
      <c r="T147" s="2"/>
    </row>
    <row r="148" spans="1:20" ht="12.75">
      <c r="A148">
        <f t="shared" si="19"/>
      </c>
      <c r="B148" s="17"/>
      <c r="C148" s="222"/>
      <c r="D148" s="220" t="s">
        <v>56</v>
      </c>
      <c r="F148" s="36">
        <v>141</v>
      </c>
      <c r="G148">
        <f t="shared" si="20"/>
      </c>
      <c r="S148" s="195"/>
      <c r="T148" s="2"/>
    </row>
    <row r="149" spans="1:20" ht="12.75">
      <c r="A149">
        <f t="shared" si="19"/>
      </c>
      <c r="B149" s="17"/>
      <c r="C149" s="222"/>
      <c r="D149" s="220" t="s">
        <v>59</v>
      </c>
      <c r="F149" s="36">
        <v>142</v>
      </c>
      <c r="G149">
        <f t="shared" si="20"/>
      </c>
      <c r="S149" s="195"/>
      <c r="T149" s="2"/>
    </row>
    <row r="150" spans="1:20" ht="12.75">
      <c r="A150">
        <f t="shared" si="19"/>
      </c>
      <c r="B150" s="17"/>
      <c r="C150" s="222"/>
      <c r="D150" s="220" t="s">
        <v>57</v>
      </c>
      <c r="F150" s="36">
        <v>143</v>
      </c>
      <c r="G150">
        <f t="shared" si="20"/>
      </c>
      <c r="Q150" s="2"/>
      <c r="S150" s="195"/>
      <c r="T150" s="2"/>
    </row>
    <row r="151" spans="1:20" ht="13.5" thickBot="1">
      <c r="A151">
        <f t="shared" si="19"/>
      </c>
      <c r="B151" s="17"/>
      <c r="C151" s="222"/>
      <c r="D151" s="221" t="s">
        <v>60</v>
      </c>
      <c r="F151" s="36">
        <v>144</v>
      </c>
      <c r="G151">
        <f t="shared" si="20"/>
      </c>
      <c r="Q151" s="2"/>
      <c r="S151" s="195"/>
      <c r="T151" s="2"/>
    </row>
    <row r="152" spans="2:22" ht="12.75" hidden="1">
      <c r="B152" s="17" t="s">
        <v>88</v>
      </c>
      <c r="C152" s="17">
        <f>COUNT(C8:C151)</f>
        <v>0</v>
      </c>
      <c r="E152" s="135"/>
      <c r="J152" s="135" t="s">
        <v>89</v>
      </c>
      <c r="N152" s="135" t="s">
        <v>90</v>
      </c>
      <c r="R152" s="135" t="s">
        <v>91</v>
      </c>
      <c r="V152" s="135" t="s">
        <v>92</v>
      </c>
    </row>
    <row r="153" spans="10:22" ht="12.75" hidden="1">
      <c r="J153">
        <f>ROUNDUP(C152,0)</f>
        <v>0</v>
      </c>
      <c r="N153">
        <f>J153*2</f>
        <v>0</v>
      </c>
      <c r="R153">
        <f>J153*3</f>
        <v>0</v>
      </c>
      <c r="V153">
        <f>C152</f>
        <v>0</v>
      </c>
    </row>
  </sheetData>
  <sheetProtection sheet="1" selectLockedCells="1"/>
  <mergeCells count="3">
    <mergeCell ref="B5:D5"/>
    <mergeCell ref="B6:D6"/>
    <mergeCell ref="B7:D7"/>
  </mergeCells>
  <conditionalFormatting sqref="C118:C151">
    <cfRule type="cellIs" priority="2" dxfId="65" operator="lessThan" stopIfTrue="1">
      <formula>1</formula>
    </cfRule>
  </conditionalFormatting>
  <conditionalFormatting sqref="C8:C117">
    <cfRule type="cellIs" priority="1" dxfId="65" operator="lessThan" stopIfTrue="1">
      <formula>1</formula>
    </cfRule>
  </conditionalFormatting>
  <printOptions/>
  <pageMargins left="0.75" right="0.75" top="0.51" bottom="0.5" header="0.5" footer="0.5"/>
  <pageSetup horizontalDpi="300" verticalDpi="3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09"/>
  <sheetViews>
    <sheetView zoomScale="75" zoomScaleNormal="75" zoomScalePageLayoutView="0" workbookViewId="0" topLeftCell="A2">
      <selection activeCell="I38" sqref="I38"/>
    </sheetView>
  </sheetViews>
  <sheetFormatPr defaultColWidth="9.140625" defaultRowHeight="12.75"/>
  <cols>
    <col min="1" max="1" width="7.8515625" style="20" customWidth="1"/>
    <col min="2" max="2" width="42.00390625" style="4" customWidth="1"/>
    <col min="3" max="3" width="15.00390625" style="2" customWidth="1"/>
    <col min="4" max="4" width="43.8515625" style="4" customWidth="1"/>
    <col min="5" max="5" width="2.00390625" style="0" customWidth="1"/>
    <col min="6" max="6" width="2.28125" style="0" customWidth="1"/>
    <col min="8" max="8" width="6.7109375" style="0" customWidth="1"/>
    <col min="9" max="10" width="6.57421875" style="0" customWidth="1"/>
  </cols>
  <sheetData>
    <row r="1" spans="2:5" ht="12" customHeight="1" hidden="1">
      <c r="B1" s="20"/>
      <c r="C1" s="70"/>
      <c r="D1" s="20" t="str">
        <f>"DAY-"&amp;D23&amp;"     BUYIN"</f>
        <v>DAY-1     BUYIN</v>
      </c>
      <c r="E1" s="20"/>
    </row>
    <row r="2" ht="0.75" customHeight="1"/>
    <row r="3" spans="4:13" ht="13.5" customHeight="1" hidden="1">
      <c r="D3" s="151" t="s">
        <v>79</v>
      </c>
      <c r="E3" s="151" t="s">
        <v>125</v>
      </c>
      <c r="F3" s="151" t="s">
        <v>105</v>
      </c>
      <c r="G3" s="151" t="s">
        <v>106</v>
      </c>
      <c r="H3" s="151" t="s">
        <v>107</v>
      </c>
      <c r="I3" s="151" t="s">
        <v>108</v>
      </c>
      <c r="J3" s="165" t="s">
        <v>123</v>
      </c>
      <c r="K3" s="165" t="s">
        <v>112</v>
      </c>
      <c r="M3" s="166" t="s">
        <v>9</v>
      </c>
    </row>
    <row r="4" spans="4:13" ht="13.5" customHeight="1" hidden="1">
      <c r="D4" s="20">
        <f>IF('Work-1'!D4='Work-1'!D3,'Work-1'!D3,'Work-1'!D4)</f>
        <v>1</v>
      </c>
      <c r="E4" s="92" t="e">
        <f>IF($D4="","",IF($D$23=1,RESULTS!E4,IF($D$23=2,'RESULTS-2'!E4,IF($D$23=3,'RESULTS-3'!E4,""))))</f>
        <v>#N/A</v>
      </c>
      <c r="F4" s="92" t="e">
        <f>IF($D4="","",IF($D$23=1,RESULTS!G4,IF($D$23=2,'RESULTS-2'!G4,IF($D$23=3,'RESULTS-3'!G4,""))))</f>
        <v>#N/A</v>
      </c>
      <c r="G4" s="92" t="e">
        <f>IF($D4="","",IF($D$23=1,RESULTS!I4,IF($D$23=2,'RESULTS-2'!I4,IF($D$23=3,'RESULTS-3'!I4,""))))</f>
        <v>#N/A</v>
      </c>
      <c r="H4" s="92" t="e">
        <f>IF($D4="","",IF($D$23=1,RESULTS!K4,IF($D$23=2,'RESULTS-2'!K4,IF($D$23=3,'RESULTS-3'!K4,""))))</f>
        <v>#N/A</v>
      </c>
      <c r="I4" t="e">
        <f>IF(D4="","",'Work-1'!G4)</f>
        <v>#REF!</v>
      </c>
      <c r="J4">
        <f>COUNTIF(E4:H4,"&lt;&gt;0")</f>
        <v>4</v>
      </c>
      <c r="K4" t="e">
        <f>ROUND(I4*4/J4,0)</f>
        <v>#REF!</v>
      </c>
      <c r="M4" t="e">
        <f>K4*J4</f>
        <v>#REF!</v>
      </c>
    </row>
    <row r="5" spans="4:13" ht="13.5" customHeight="1" hidden="1">
      <c r="D5" s="20" t="e">
        <f>IF('Work-1'!D5='Work-1'!D4,'Work-1'!D4,'Work-1'!D5)</f>
        <v>#N/A</v>
      </c>
      <c r="E5" s="92" t="e">
        <f>IF($D5="","",IF($D$23=1,RESULTS!E5,IF($D$23=2,'RESULTS-2'!E5,IF($D$23=3,'RESULTS-3'!E5,""))))</f>
        <v>#N/A</v>
      </c>
      <c r="F5" s="92" t="e">
        <f>IF($D5="","",IF($D$23=1,RESULTS!G5,IF($D$23=2,'RESULTS-2'!G5,IF($D$23=3,'RESULTS-3'!G5,""))))</f>
        <v>#N/A</v>
      </c>
      <c r="G5" s="92" t="e">
        <f>IF($D5="","",IF($D$23=1,RESULTS!I5,IF($D$23=2,'RESULTS-2'!I5,IF($D$23=3,'RESULTS-3'!I5,""))))</f>
        <v>#N/A</v>
      </c>
      <c r="H5" s="92" t="e">
        <f>IF($D5="","",IF($D$23=1,RESULTS!K5,IF($D$23=2,'RESULTS-2'!K5,IF($D$23=3,'RESULTS-3'!K5,""))))</f>
        <v>#N/A</v>
      </c>
      <c r="I5" t="e">
        <f>IF(D5="","",'Work-1'!G5)</f>
        <v>#N/A</v>
      </c>
      <c r="J5">
        <f aca="true" t="shared" si="0" ref="J5:J19">COUNTIF(E5:H5,"&lt;&gt;0")</f>
        <v>4</v>
      </c>
      <c r="K5" t="e">
        <f aca="true" t="shared" si="1" ref="K5:K19">ROUND(I5*4/J5,0)</f>
        <v>#N/A</v>
      </c>
      <c r="M5" t="e">
        <f aca="true" t="shared" si="2" ref="M5:M19">K5*J5</f>
        <v>#N/A</v>
      </c>
    </row>
    <row r="6" spans="4:13" ht="14.25" customHeight="1" hidden="1">
      <c r="D6" s="20" t="e">
        <f>IF('Work-1'!D6='Work-1'!D5,'Work-1'!D5,'Work-1'!D6)</f>
        <v>#N/A</v>
      </c>
      <c r="E6" s="92" t="e">
        <f>IF($D6="","",IF($D$23=1,RESULTS!E6,IF($D$23=2,'RESULTS-2'!E6,IF($D$23=3,'RESULTS-3'!E6,""))))</f>
        <v>#N/A</v>
      </c>
      <c r="F6" s="92" t="e">
        <f>IF($D6="","",IF($D$23=1,RESULTS!G6,IF($D$23=2,'RESULTS-2'!G6,IF($D$23=3,'RESULTS-3'!G6,""))))</f>
        <v>#N/A</v>
      </c>
      <c r="G6" s="92" t="e">
        <f>IF($D6="","",IF($D$23=1,RESULTS!I6,IF($D$23=2,'RESULTS-2'!I6,IF($D$23=3,'RESULTS-3'!I6,""))))</f>
        <v>#N/A</v>
      </c>
      <c r="H6" s="92" t="e">
        <f>IF($D6="","",IF($D$23=1,RESULTS!K6,IF($D$23=2,'RESULTS-2'!K6,IF($D$23=3,'RESULTS-3'!K6,""))))</f>
        <v>#N/A</v>
      </c>
      <c r="I6" t="e">
        <f>IF(D6="","",'Work-1'!G6)</f>
        <v>#N/A</v>
      </c>
      <c r="J6">
        <f t="shared" si="0"/>
        <v>4</v>
      </c>
      <c r="K6" t="e">
        <f t="shared" si="1"/>
        <v>#N/A</v>
      </c>
      <c r="M6" t="e">
        <f t="shared" si="2"/>
        <v>#N/A</v>
      </c>
    </row>
    <row r="7" spans="4:13" ht="13.5" customHeight="1" hidden="1">
      <c r="D7" s="20" t="e">
        <f>IF('Work-1'!D7='Work-1'!D6,'Work-1'!D6,'Work-1'!D7)</f>
        <v>#N/A</v>
      </c>
      <c r="E7" s="92" t="e">
        <f>IF($D7="","",IF($D$23=1,RESULTS!E7,IF($D$23=2,'RESULTS-2'!E7,IF($D$23=3,'RESULTS-3'!E7,""))))</f>
        <v>#N/A</v>
      </c>
      <c r="F7" s="92" t="e">
        <f>IF($D7="","",IF($D$23=1,RESULTS!G7,IF($D$23=2,'RESULTS-2'!G7,IF($D$23=3,'RESULTS-3'!G7,""))))</f>
        <v>#N/A</v>
      </c>
      <c r="G7" s="92" t="e">
        <f>IF($D7="","",IF($D$23=1,RESULTS!I7,IF($D$23=2,'RESULTS-2'!I7,IF($D$23=3,'RESULTS-3'!I7,""))))</f>
        <v>#N/A</v>
      </c>
      <c r="H7" s="92" t="e">
        <f>IF($D7="","",IF($D$23=1,RESULTS!K7,IF($D$23=2,'RESULTS-2'!K7,IF($D$23=3,'RESULTS-3'!K7,""))))</f>
        <v>#N/A</v>
      </c>
      <c r="I7" t="e">
        <f>IF(D7="","",'Work-1'!G7)</f>
        <v>#N/A</v>
      </c>
      <c r="J7">
        <f t="shared" si="0"/>
        <v>4</v>
      </c>
      <c r="K7" t="e">
        <f t="shared" si="1"/>
        <v>#N/A</v>
      </c>
      <c r="M7" t="e">
        <f t="shared" si="2"/>
        <v>#N/A</v>
      </c>
    </row>
    <row r="8" spans="4:13" ht="13.5" customHeight="1" hidden="1">
      <c r="D8" s="20" t="e">
        <f>IF('Work-1'!D8='Work-1'!D7,'Work-1'!D7,'Work-1'!D8)</f>
        <v>#N/A</v>
      </c>
      <c r="E8" s="92" t="e">
        <f>IF($D8="","",IF($D$23=1,RESULTS!E8,IF($D$23=2,'RESULTS-2'!E8,IF($D$23=3,'RESULTS-3'!E8,""))))</f>
        <v>#N/A</v>
      </c>
      <c r="F8" s="92" t="e">
        <f>IF($D8="","",IF($D$23=1,RESULTS!G8,IF($D$23=2,'RESULTS-2'!G8,IF($D$23=3,'RESULTS-3'!G8,""))))</f>
        <v>#N/A</v>
      </c>
      <c r="G8" s="92" t="e">
        <f>IF($D8="","",IF($D$23=1,RESULTS!I8,IF($D$23=2,'RESULTS-2'!I8,IF($D$23=3,'RESULTS-3'!I8,""))))</f>
        <v>#N/A</v>
      </c>
      <c r="H8" s="92" t="e">
        <f>IF($D8="","",IF($D$23=1,RESULTS!K8,IF($D$23=2,'RESULTS-2'!K8,IF($D$23=3,'RESULTS-3'!K8,""))))</f>
        <v>#N/A</v>
      </c>
      <c r="I8" t="e">
        <f>IF(D8="","",'Work-1'!G8)</f>
        <v>#N/A</v>
      </c>
      <c r="J8">
        <f t="shared" si="0"/>
        <v>4</v>
      </c>
      <c r="K8" t="e">
        <f t="shared" si="1"/>
        <v>#N/A</v>
      </c>
      <c r="M8" t="e">
        <f t="shared" si="2"/>
        <v>#N/A</v>
      </c>
    </row>
    <row r="9" spans="4:13" ht="13.5" customHeight="1" hidden="1">
      <c r="D9" s="20" t="e">
        <f>IF('Work-1'!D9='Work-1'!D8,'Work-1'!D8,'Work-1'!D9)</f>
        <v>#N/A</v>
      </c>
      <c r="E9" s="92" t="e">
        <f>IF($D9="","",IF($D$23=1,RESULTS!E9,IF($D$23=2,'RESULTS-2'!E9,IF($D$23=3,'RESULTS-3'!E9,""))))</f>
        <v>#N/A</v>
      </c>
      <c r="F9" s="92" t="e">
        <f>IF($D9="","",IF($D$23=1,RESULTS!G9,IF($D$23=2,'RESULTS-2'!G9,IF($D$23=3,'RESULTS-3'!G9,""))))</f>
        <v>#N/A</v>
      </c>
      <c r="G9" s="92" t="e">
        <f>IF($D9="","",IF($D$23=1,RESULTS!I9,IF($D$23=2,'RESULTS-2'!I9,IF($D$23=3,'RESULTS-3'!I9,""))))</f>
        <v>#N/A</v>
      </c>
      <c r="H9" s="92" t="e">
        <f>IF($D9="","",IF($D$23=1,RESULTS!K9,IF($D$23=2,'RESULTS-2'!K9,IF($D$23=3,'RESULTS-3'!K9,""))))</f>
        <v>#N/A</v>
      </c>
      <c r="I9" t="e">
        <f>IF(D9="","",'Work-1'!G9)</f>
        <v>#N/A</v>
      </c>
      <c r="J9">
        <f t="shared" si="0"/>
        <v>4</v>
      </c>
      <c r="K9" t="e">
        <f t="shared" si="1"/>
        <v>#N/A</v>
      </c>
      <c r="M9" t="e">
        <f t="shared" si="2"/>
        <v>#N/A</v>
      </c>
    </row>
    <row r="10" spans="4:13" ht="13.5" customHeight="1" hidden="1">
      <c r="D10" s="20" t="e">
        <f>IF('Work-1'!D10='Work-1'!D9,'Work-1'!D9,'Work-1'!D10)</f>
        <v>#N/A</v>
      </c>
      <c r="E10" s="92" t="e">
        <f>IF($D10="","",IF($D$23=1,RESULTS!E10,IF($D$23=2,'RESULTS-2'!E10,IF($D$23=3,'RESULTS-3'!E10,""))))</f>
        <v>#N/A</v>
      </c>
      <c r="F10" s="92" t="e">
        <f>IF($D10="","",IF($D$23=1,RESULTS!G10,IF($D$23=2,'RESULTS-2'!G10,IF($D$23=3,'RESULTS-3'!G10,""))))</f>
        <v>#N/A</v>
      </c>
      <c r="G10" s="92" t="e">
        <f>IF($D10="","",IF($D$23=1,RESULTS!I10,IF($D$23=2,'RESULTS-2'!I10,IF($D$23=3,'RESULTS-3'!I10,""))))</f>
        <v>#N/A</v>
      </c>
      <c r="H10" s="92" t="e">
        <f>IF($D10="","",IF($D$23=1,RESULTS!K10,IF($D$23=2,'RESULTS-2'!K10,IF($D$23=3,'RESULTS-3'!K10,""))))</f>
        <v>#N/A</v>
      </c>
      <c r="I10" t="e">
        <f>IF(D10="","",'Work-1'!G10)</f>
        <v>#N/A</v>
      </c>
      <c r="J10">
        <f t="shared" si="0"/>
        <v>4</v>
      </c>
      <c r="K10" t="e">
        <f t="shared" si="1"/>
        <v>#N/A</v>
      </c>
      <c r="M10" t="e">
        <f t="shared" si="2"/>
        <v>#N/A</v>
      </c>
    </row>
    <row r="11" spans="4:13" ht="13.5" customHeight="1" hidden="1">
      <c r="D11" s="20" t="e">
        <f>IF('Work-1'!D11='Work-1'!D10,'Work-1'!D10,'Work-1'!D11)</f>
        <v>#N/A</v>
      </c>
      <c r="E11" s="92" t="e">
        <f>IF($D11="","",IF($D$23=1,RESULTS!E11,IF($D$23=2,'RESULTS-2'!E11,IF($D$23=3,'RESULTS-3'!E11,""))))</f>
        <v>#N/A</v>
      </c>
      <c r="F11" s="92" t="e">
        <f>IF($D11="","",IF($D$23=1,RESULTS!G11,IF($D$23=2,'RESULTS-2'!G11,IF($D$23=3,'RESULTS-3'!G11,""))))</f>
        <v>#N/A</v>
      </c>
      <c r="G11" s="92" t="e">
        <f>IF($D11="","",IF($D$23=1,RESULTS!I11,IF($D$23=2,'RESULTS-2'!I11,IF($D$23=3,'RESULTS-3'!I11,""))))</f>
        <v>#N/A</v>
      </c>
      <c r="H11" s="92" t="e">
        <f>IF($D11="","",IF($D$23=1,RESULTS!K11,IF($D$23=2,'RESULTS-2'!K11,IF($D$23=3,'RESULTS-3'!K11,""))))</f>
        <v>#N/A</v>
      </c>
      <c r="I11" t="e">
        <f>IF(D11="","",'Work-1'!G11)</f>
        <v>#N/A</v>
      </c>
      <c r="J11">
        <f t="shared" si="0"/>
        <v>4</v>
      </c>
      <c r="K11" t="e">
        <f t="shared" si="1"/>
        <v>#N/A</v>
      </c>
      <c r="M11" t="e">
        <f t="shared" si="2"/>
        <v>#N/A</v>
      </c>
    </row>
    <row r="12" spans="4:13" ht="12.75" customHeight="1" hidden="1">
      <c r="D12" s="20" t="e">
        <f>IF('Work-1'!D12='Work-1'!D11,'Work-1'!D11,'Work-1'!D12)</f>
        <v>#N/A</v>
      </c>
      <c r="E12" s="92" t="e">
        <f>IF($D12="","",IF($D$23=1,RESULTS!E12,IF($D$23=2,'RESULTS-2'!E12,IF($D$23=3,'RESULTS-3'!E12,""))))</f>
        <v>#N/A</v>
      </c>
      <c r="F12" s="92" t="e">
        <f>IF($D12="","",IF($D$23=1,RESULTS!G12,IF($D$23=2,'RESULTS-2'!G12,IF($D$23=3,'RESULTS-3'!G12,""))))</f>
        <v>#N/A</v>
      </c>
      <c r="G12" s="92" t="e">
        <f>IF($D12="","",IF($D$23=1,RESULTS!I12,IF($D$23=2,'RESULTS-2'!I12,IF($D$23=3,'RESULTS-3'!I12,""))))</f>
        <v>#N/A</v>
      </c>
      <c r="H12" s="92" t="e">
        <f>IF($D12="","",IF($D$23=1,RESULTS!K12,IF($D$23=2,'RESULTS-2'!K12,IF($D$23=3,'RESULTS-3'!K12,""))))</f>
        <v>#N/A</v>
      </c>
      <c r="I12" t="e">
        <f>IF(D12="","",'Work-1'!G12)</f>
        <v>#N/A</v>
      </c>
      <c r="J12">
        <f t="shared" si="0"/>
        <v>4</v>
      </c>
      <c r="K12" t="e">
        <f t="shared" si="1"/>
        <v>#N/A</v>
      </c>
      <c r="M12" t="e">
        <f t="shared" si="2"/>
        <v>#N/A</v>
      </c>
    </row>
    <row r="13" spans="4:13" ht="12.75" customHeight="1" hidden="1">
      <c r="D13" s="20" t="e">
        <f>IF('Work-1'!D13='Work-1'!D12,'Work-1'!D12,'Work-1'!D13)</f>
        <v>#N/A</v>
      </c>
      <c r="E13" s="92" t="e">
        <f>IF($D13="","",IF($D$23=1,RESULTS!E13,IF($D$23=2,'RESULTS-2'!E13,IF($D$23=3,'RESULTS-3'!E13,""))))</f>
        <v>#N/A</v>
      </c>
      <c r="F13" s="92" t="e">
        <f>IF($D13="","",IF($D$23=1,RESULTS!G13,IF($D$23=2,'RESULTS-2'!G13,IF($D$23=3,'RESULTS-3'!G13,""))))</f>
        <v>#N/A</v>
      </c>
      <c r="G13" s="92" t="e">
        <f>IF($D13="","",IF($D$23=1,RESULTS!I13,IF($D$23=2,'RESULTS-2'!I13,IF($D$23=3,'RESULTS-3'!I13,""))))</f>
        <v>#N/A</v>
      </c>
      <c r="H13" s="92" t="e">
        <f>IF($D13="","",IF($D$23=1,RESULTS!K13,IF($D$23=2,'RESULTS-2'!K13,IF($D$23=3,'RESULTS-3'!K13,""))))</f>
        <v>#N/A</v>
      </c>
      <c r="I13" t="e">
        <f>IF(D13="","",'Work-1'!G13)</f>
        <v>#N/A</v>
      </c>
      <c r="J13">
        <f t="shared" si="0"/>
        <v>4</v>
      </c>
      <c r="K13" t="e">
        <f t="shared" si="1"/>
        <v>#N/A</v>
      </c>
      <c r="M13" t="e">
        <f t="shared" si="2"/>
        <v>#N/A</v>
      </c>
    </row>
    <row r="14" spans="4:13" ht="12.75" customHeight="1" hidden="1">
      <c r="D14" s="20" t="e">
        <f>IF('Work-1'!D14='Work-1'!D13,'Work-1'!D13,'Work-1'!D14)</f>
        <v>#N/A</v>
      </c>
      <c r="E14" s="92" t="e">
        <f>IF($D14="","",IF($D$23=1,RESULTS!E14,IF($D$23=2,'RESULTS-2'!E14,IF($D$23=3,'RESULTS-3'!E14,""))))</f>
        <v>#N/A</v>
      </c>
      <c r="F14" s="92" t="e">
        <f>IF($D14="","",IF($D$23=1,RESULTS!G14,IF($D$23=2,'RESULTS-2'!G14,IF($D$23=3,'RESULTS-3'!G14,""))))</f>
        <v>#N/A</v>
      </c>
      <c r="G14" s="92" t="e">
        <f>IF($D14="","",IF($D$23=1,RESULTS!I14,IF($D$23=2,'RESULTS-2'!I14,IF($D$23=3,'RESULTS-3'!I14,""))))</f>
        <v>#N/A</v>
      </c>
      <c r="H14" s="92" t="e">
        <f>IF($D14="","",IF($D$23=1,RESULTS!K14,IF($D$23=2,'RESULTS-2'!K14,IF($D$23=3,'RESULTS-3'!K14,""))))</f>
        <v>#N/A</v>
      </c>
      <c r="I14" t="e">
        <f>IF(D14="","",'Work-1'!G14)</f>
        <v>#N/A</v>
      </c>
      <c r="J14">
        <f t="shared" si="0"/>
        <v>4</v>
      </c>
      <c r="K14" t="e">
        <f t="shared" si="1"/>
        <v>#N/A</v>
      </c>
      <c r="M14" t="e">
        <f t="shared" si="2"/>
        <v>#N/A</v>
      </c>
    </row>
    <row r="15" spans="4:13" ht="13.5" customHeight="1" hidden="1">
      <c r="D15" s="20" t="e">
        <f>IF('Work-1'!D15='Work-1'!D14,'Work-1'!D14,'Work-1'!D15)</f>
        <v>#N/A</v>
      </c>
      <c r="E15" s="92" t="e">
        <f>IF($D15="","",IF($D$23=1,RESULTS!E15,IF($D$23=2,'RESULTS-2'!E15,IF($D$23=3,'RESULTS-3'!E15,""))))</f>
        <v>#N/A</v>
      </c>
      <c r="F15" s="92" t="e">
        <f>IF($D15="","",IF($D$23=1,RESULTS!G15,IF($D$23=2,'RESULTS-2'!G15,IF($D$23=3,'RESULTS-3'!G15,""))))</f>
        <v>#N/A</v>
      </c>
      <c r="G15" s="92" t="e">
        <f>IF($D15="","",IF($D$23=1,RESULTS!I15,IF($D$23=2,'RESULTS-2'!I15,IF($D$23=3,'RESULTS-3'!I15,""))))</f>
        <v>#N/A</v>
      </c>
      <c r="H15" s="92" t="e">
        <f>IF($D15="","",IF($D$23=1,RESULTS!K15,IF($D$23=2,'RESULTS-2'!K15,IF($D$23=3,'RESULTS-3'!K15,""))))</f>
        <v>#N/A</v>
      </c>
      <c r="I15" s="2" t="e">
        <f>IF(D15="","",'Work-1'!G15)</f>
        <v>#N/A</v>
      </c>
      <c r="J15">
        <f t="shared" si="0"/>
        <v>4</v>
      </c>
      <c r="K15" t="e">
        <f t="shared" si="1"/>
        <v>#N/A</v>
      </c>
      <c r="M15" t="e">
        <f t="shared" si="2"/>
        <v>#N/A</v>
      </c>
    </row>
    <row r="16" spans="4:13" ht="14.25" customHeight="1" hidden="1">
      <c r="D16" s="20" t="e">
        <f>IF('Work-1'!D16='Work-1'!D15,'Work-1'!D15,'Work-1'!D16)</f>
        <v>#N/A</v>
      </c>
      <c r="E16" s="92" t="e">
        <f>IF($D16="","",IF($D$23=1,RESULTS!E16,IF($D$23=2,'RESULTS-2'!E16,IF($D$23=3,'RESULTS-3'!E16,""))))</f>
        <v>#N/A</v>
      </c>
      <c r="F16" s="92" t="e">
        <f>IF($D16="","",IF($D$23=1,RESULTS!G16,IF($D$23=2,'RESULTS-2'!G16,IF($D$23=3,'RESULTS-3'!G16,""))))</f>
        <v>#N/A</v>
      </c>
      <c r="G16" s="92" t="e">
        <f>IF($D16="","",IF($D$23=1,RESULTS!I16,IF($D$23=2,'RESULTS-2'!I16,IF($D$23=3,'RESULTS-3'!I16,""))))</f>
        <v>#N/A</v>
      </c>
      <c r="H16" s="92" t="e">
        <f>IF($D16="","",IF($D$23=1,RESULTS!K16,IF($D$23=2,'RESULTS-2'!K16,IF($D$23=3,'RESULTS-3'!K16,""))))</f>
        <v>#N/A</v>
      </c>
      <c r="I16" t="e">
        <f>IF(D16="","",'Work-1'!G16)</f>
        <v>#N/A</v>
      </c>
      <c r="J16">
        <f t="shared" si="0"/>
        <v>4</v>
      </c>
      <c r="K16" t="e">
        <f t="shared" si="1"/>
        <v>#N/A</v>
      </c>
      <c r="M16" t="e">
        <f t="shared" si="2"/>
        <v>#N/A</v>
      </c>
    </row>
    <row r="17" spans="4:13" ht="15" customHeight="1" hidden="1">
      <c r="D17" s="20" t="e">
        <f>IF('Work-1'!D17='Work-1'!D16,'Work-1'!D16,'Work-1'!D17)</f>
        <v>#N/A</v>
      </c>
      <c r="E17" s="92" t="e">
        <f>IF($D17="","",IF($D$23=1,RESULTS!E17,IF($D$23=2,'RESULTS-2'!E17,IF($D$23=3,'RESULTS-3'!E17,""))))</f>
        <v>#N/A</v>
      </c>
      <c r="F17" s="92" t="e">
        <f>IF($D17="","",IF($D$23=1,RESULTS!G17,IF($D$23=2,'RESULTS-2'!G17,IF($D$23=3,'RESULTS-3'!G17,""))))</f>
        <v>#N/A</v>
      </c>
      <c r="G17" s="92" t="e">
        <f>IF($D17="","",IF($D$23=1,RESULTS!I17,IF($D$23=2,'RESULTS-2'!I17,IF($D$23=3,'RESULTS-3'!I17,""))))</f>
        <v>#N/A</v>
      </c>
      <c r="H17" s="92" t="e">
        <f>IF($D17="","",IF($D$23=1,RESULTS!K17,IF($D$23=2,'RESULTS-2'!K17,IF($D$23=3,'RESULTS-3'!K17,""))))</f>
        <v>#N/A</v>
      </c>
      <c r="I17" t="e">
        <f>IF(D17="","",'Work-1'!G17)</f>
        <v>#N/A</v>
      </c>
      <c r="J17">
        <f t="shared" si="0"/>
        <v>4</v>
      </c>
      <c r="K17" t="e">
        <f t="shared" si="1"/>
        <v>#N/A</v>
      </c>
      <c r="M17" t="e">
        <f t="shared" si="2"/>
        <v>#N/A</v>
      </c>
    </row>
    <row r="18" spans="4:13" ht="16.5" customHeight="1" hidden="1">
      <c r="D18" s="20" t="e">
        <f>IF('Work-1'!D18='Work-1'!D17,'Work-1'!D17,'Work-1'!D18)</f>
        <v>#N/A</v>
      </c>
      <c r="E18" s="92" t="e">
        <f>IF($D18="","",IF($D$23=1,RESULTS!E18,IF($D$23=2,'RESULTS-2'!E18,IF($D$23=3,'RESULTS-3'!E18,""))))</f>
        <v>#N/A</v>
      </c>
      <c r="F18" s="92" t="e">
        <f>IF($D18="","",IF($D$23=1,RESULTS!G18,IF($D$23=2,'RESULTS-2'!G18,IF($D$23=3,'RESULTS-3'!G18,""))))</f>
        <v>#N/A</v>
      </c>
      <c r="G18" s="92" t="e">
        <f>IF($D18="","",IF($D$23=1,RESULTS!I18,IF($D$23=2,'RESULTS-2'!I18,IF($D$23=3,'RESULTS-3'!I18,""))))</f>
        <v>#N/A</v>
      </c>
      <c r="H18" s="92" t="e">
        <f>IF($D18="","",IF($D$23=1,RESULTS!K18,IF($D$23=2,'RESULTS-2'!K18,IF($D$23=3,'RESULTS-3'!K18,""))))</f>
        <v>#N/A</v>
      </c>
      <c r="I18" t="e">
        <f>IF(D18="","",'Work-1'!G18)</f>
        <v>#N/A</v>
      </c>
      <c r="J18">
        <f t="shared" si="0"/>
        <v>4</v>
      </c>
      <c r="K18" t="e">
        <f t="shared" si="1"/>
        <v>#N/A</v>
      </c>
      <c r="M18" t="e">
        <f t="shared" si="2"/>
        <v>#N/A</v>
      </c>
    </row>
    <row r="19" spans="4:13" ht="16.5" customHeight="1" hidden="1">
      <c r="D19" s="20" t="e">
        <f>IF('Work-1'!D19='Work-1'!D18,'Work-1'!D18,'Work-1'!D19)</f>
        <v>#N/A</v>
      </c>
      <c r="E19" s="92" t="e">
        <f>IF($D19="","",IF($D$23=1,RESULTS!E19,IF($D$23=2,'RESULTS-2'!E19,IF($D$23=3,'RESULTS-3'!E19,""))))</f>
        <v>#N/A</v>
      </c>
      <c r="F19" s="92" t="e">
        <f>IF($D19="","",IF($D$23=1,RESULTS!G19,IF($D$23=2,'RESULTS-2'!G19,IF($D$23=3,'RESULTS-3'!G19,""))))</f>
        <v>#N/A</v>
      </c>
      <c r="G19" s="92" t="e">
        <f>IF($D19="","",IF($D$23=1,RESULTS!I19,IF($D$23=2,'RESULTS-2'!I19,IF($D$23=3,'RESULTS-3'!I19,""))))</f>
        <v>#N/A</v>
      </c>
      <c r="H19" s="92" t="e">
        <f>IF($D19="","",IF($D$23=1,RESULTS!K19,IF($D$23=2,'RESULTS-2'!K19,IF($D$23=3,'RESULTS-3'!K19,""))))</f>
        <v>#N/A</v>
      </c>
      <c r="J19">
        <f t="shared" si="0"/>
        <v>4</v>
      </c>
      <c r="K19">
        <f t="shared" si="1"/>
        <v>0</v>
      </c>
      <c r="M19">
        <f t="shared" si="2"/>
        <v>0</v>
      </c>
    </row>
    <row r="20" spans="4:13" ht="14.25" customHeight="1" hidden="1">
      <c r="D20" s="20" t="e">
        <f>IF('Work-1'!D20='Work-1'!D19,'Work-1'!D19,'Work-1'!D20)</f>
        <v>#N/A</v>
      </c>
      <c r="E20" s="154"/>
      <c r="F20" s="154"/>
      <c r="G20" s="154"/>
      <c r="H20" s="154"/>
      <c r="I20" s="69"/>
      <c r="M20" t="e">
        <f>SUM(M4:M19)</f>
        <v>#REF!</v>
      </c>
    </row>
    <row r="21" spans="2:7" ht="12.75">
      <c r="B21" s="199"/>
      <c r="C21" s="155"/>
      <c r="D21" s="199"/>
      <c r="E21" s="92"/>
      <c r="F21" s="92"/>
      <c r="G21" s="2"/>
    </row>
    <row r="22" spans="2:10" ht="18.75" thickBot="1">
      <c r="B22" s="199"/>
      <c r="C22" s="155"/>
      <c r="D22" s="190" t="s">
        <v>124</v>
      </c>
      <c r="E22" s="92"/>
      <c r="F22" s="92"/>
      <c r="G22" s="2" t="s">
        <v>109</v>
      </c>
      <c r="H22" t="s">
        <v>110</v>
      </c>
      <c r="I22" t="s">
        <v>119</v>
      </c>
      <c r="J22" t="s">
        <v>99</v>
      </c>
    </row>
    <row r="23" spans="1:9" ht="34.5" customHeight="1" thickBot="1" thickTop="1">
      <c r="A23" s="70"/>
      <c r="B23" s="190"/>
      <c r="C23" s="168"/>
      <c r="D23" s="157">
        <v>1</v>
      </c>
      <c r="F23" s="155"/>
      <c r="G23" s="156" t="e">
        <f>SUM(I4:I20)*4</f>
        <v>#REF!</v>
      </c>
      <c r="H23" s="167" t="e">
        <f>NAMES!#REF!*4</f>
        <v>#REF!</v>
      </c>
      <c r="I23" s="167" t="e">
        <f>M20</f>
        <v>#REF!</v>
      </c>
    </row>
    <row r="24" spans="2:3" ht="13.5" thickTop="1">
      <c r="B24" s="20" t="str">
        <f>"DAY -"&amp;D23</f>
        <v>DAY -1</v>
      </c>
      <c r="C24" s="70"/>
    </row>
    <row r="25" spans="9:10" ht="12.75">
      <c r="I25" s="163" t="e">
        <f>IF(NAMES!#REF!="","",NAMES!#REF!)</f>
        <v>#REF!</v>
      </c>
      <c r="J25" t="e">
        <f>IF(NAMES!#REF!="","",NAMES!Y5)</f>
        <v>#REF!</v>
      </c>
    </row>
    <row r="26" spans="9:10" ht="12.75">
      <c r="I26" s="163" t="e">
        <f>IF(NAMES!#REF!="","",NAMES!#REF!)</f>
        <v>#REF!</v>
      </c>
      <c r="J26" t="e">
        <f>IF(NAMES!#REF!="","",NAMES!Y6)</f>
        <v>#REF!</v>
      </c>
    </row>
    <row r="27" spans="9:10" ht="21.75" customHeight="1" thickBot="1">
      <c r="I27" s="163" t="e">
        <f>IF(NAMES!#REF!="","",NAMES!#REF!)</f>
        <v>#REF!</v>
      </c>
      <c r="J27" t="e">
        <f>IF(NAMES!#REF!="","",NAMES!Y7)</f>
        <v>#REF!</v>
      </c>
    </row>
    <row r="28" spans="2:10" ht="21.75" customHeight="1">
      <c r="B28" s="200" t="str">
        <f>$D$1</f>
        <v>DAY-1     BUYIN</v>
      </c>
      <c r="C28" s="176"/>
      <c r="D28" s="200" t="str">
        <f>$D$1</f>
        <v>DAY-1     BUYIN</v>
      </c>
      <c r="I28" s="163" t="e">
        <f>IF(NAMES!#REF!="","",NAMES!#REF!)</f>
        <v>#REF!</v>
      </c>
      <c r="J28" t="e">
        <f>IF(NAMES!#REF!="","",NAMES!Y8)</f>
        <v>#REF!</v>
      </c>
    </row>
    <row r="29" spans="2:10" ht="21.75" customHeight="1">
      <c r="B29" s="170" t="str">
        <f>E$3</f>
        <v>FLIGHT A</v>
      </c>
      <c r="C29" s="170"/>
      <c r="D29" s="170" t="str">
        <f>F$3</f>
        <v>FLIGHT B</v>
      </c>
      <c r="I29" s="163" t="e">
        <f>IF(NAMES!#REF!="","",NAMES!#REF!)</f>
        <v>#REF!</v>
      </c>
      <c r="J29" t="e">
        <f>IF(NAMES!#REF!="","",NAMES!Y9)</f>
        <v>#REF!</v>
      </c>
    </row>
    <row r="30" spans="1:10" ht="21.75" customHeight="1">
      <c r="A30" s="169"/>
      <c r="B30" s="170" t="str">
        <f>$D$3&amp;"  "&amp;$D$4</f>
        <v>PLACE  1</v>
      </c>
      <c r="C30" s="170"/>
      <c r="D30" s="170" t="str">
        <f>$D$3&amp;"  "&amp;$D$4</f>
        <v>PLACE  1</v>
      </c>
      <c r="I30" s="163" t="e">
        <f>IF(NAMES!#REF!="","",NAMES!#REF!)</f>
        <v>#REF!</v>
      </c>
      <c r="J30" t="e">
        <f>IF(NAMES!#REF!="","",NAMES!Y10)</f>
        <v>#REF!</v>
      </c>
    </row>
    <row r="31" spans="1:10" ht="21.75" customHeight="1">
      <c r="A31" s="169"/>
      <c r="B31" s="171" t="e">
        <f>IF(B32="","",$K$4)</f>
        <v>#N/A</v>
      </c>
      <c r="C31" s="171"/>
      <c r="D31" s="171" t="e">
        <f>IF(D32="","",$K$4)</f>
        <v>#N/A</v>
      </c>
      <c r="I31" s="163" t="e">
        <f>IF(NAMES!#REF!="","",NAMES!#REF!)</f>
        <v>#REF!</v>
      </c>
      <c r="J31" t="e">
        <f>IF(NAMES!#REF!="","",NAMES!Y11)</f>
        <v>#REF!</v>
      </c>
    </row>
    <row r="32" spans="1:10" ht="21.75" customHeight="1" thickBot="1">
      <c r="A32" s="169"/>
      <c r="B32" s="201" t="e">
        <f>E$4</f>
        <v>#N/A</v>
      </c>
      <c r="C32" s="177"/>
      <c r="D32" s="201" t="e">
        <f>F$4</f>
        <v>#N/A</v>
      </c>
      <c r="I32" s="163" t="e">
        <f>IF(NAMES!#REF!="","",NAMES!#REF!)</f>
        <v>#REF!</v>
      </c>
      <c r="J32" t="e">
        <f>IF(NAMES!#REF!="","",NAMES!Y12)</f>
        <v>#REF!</v>
      </c>
    </row>
    <row r="33" spans="1:10" ht="24" customHeight="1">
      <c r="A33" s="169"/>
      <c r="B33" s="202"/>
      <c r="C33" s="178"/>
      <c r="D33" s="202"/>
      <c r="I33" s="163" t="e">
        <f>IF(NAMES!#REF!="","",NAMES!#REF!)</f>
        <v>#REF!</v>
      </c>
      <c r="J33" t="e">
        <f>IF(NAMES!#REF!="","",NAMES!Y13)</f>
        <v>#REF!</v>
      </c>
    </row>
    <row r="34" spans="1:10" ht="24" customHeight="1" thickBot="1">
      <c r="A34" s="169"/>
      <c r="I34" s="163" t="e">
        <f>IF(NAMES!#REF!="","",NAMES!#REF!)</f>
        <v>#REF!</v>
      </c>
      <c r="J34" t="e">
        <f>IF(NAMES!#REF!="","",NAMES!Y14)</f>
        <v>#REF!</v>
      </c>
    </row>
    <row r="35" spans="1:10" ht="21.75" customHeight="1">
      <c r="A35" s="169"/>
      <c r="B35" s="200" t="str">
        <f>$D$1</f>
        <v>DAY-1     BUYIN</v>
      </c>
      <c r="C35" s="176"/>
      <c r="D35" s="200" t="str">
        <f>$D$1</f>
        <v>DAY-1     BUYIN</v>
      </c>
      <c r="I35" s="163" t="e">
        <f>IF(NAMES!#REF!="","",NAMES!#REF!)</f>
        <v>#REF!</v>
      </c>
      <c r="J35" t="e">
        <f>IF(NAMES!#REF!="","",NAMES!Y15)</f>
        <v>#REF!</v>
      </c>
    </row>
    <row r="36" spans="1:10" ht="21.75" customHeight="1">
      <c r="A36" s="169"/>
      <c r="B36" s="170" t="str">
        <f>G$3</f>
        <v>FLIGHT C</v>
      </c>
      <c r="C36" s="170"/>
      <c r="D36" s="170" t="str">
        <f>H$3</f>
        <v>FLIGHT D</v>
      </c>
      <c r="I36" s="163" t="e">
        <f>IF(NAMES!#REF!="","",NAMES!#REF!)</f>
        <v>#REF!</v>
      </c>
      <c r="J36" t="e">
        <f>IF(NAMES!#REF!="","",NAMES!Y17)</f>
        <v>#REF!</v>
      </c>
    </row>
    <row r="37" spans="1:4" ht="21.75" customHeight="1">
      <c r="A37" s="169"/>
      <c r="B37" s="170" t="str">
        <f>$D$3&amp;"  "&amp;$D$4</f>
        <v>PLACE  1</v>
      </c>
      <c r="C37" s="170"/>
      <c r="D37" s="170" t="str">
        <f>$D$3&amp;"  "&amp;$D$4</f>
        <v>PLACE  1</v>
      </c>
    </row>
    <row r="38" spans="1:4" ht="21.75" customHeight="1">
      <c r="A38" s="169"/>
      <c r="B38" s="171" t="e">
        <f>IF(B39="","",$K$4)</f>
        <v>#N/A</v>
      </c>
      <c r="C38" s="171"/>
      <c r="D38" s="171" t="e">
        <f>IF(D39="","",$K$4)</f>
        <v>#N/A</v>
      </c>
    </row>
    <row r="39" spans="1:4" ht="21.75" customHeight="1" thickBot="1">
      <c r="A39" s="169"/>
      <c r="B39" s="201" t="e">
        <f>G$4</f>
        <v>#N/A</v>
      </c>
      <c r="C39" s="177"/>
      <c r="D39" s="201" t="e">
        <f>H$4</f>
        <v>#N/A</v>
      </c>
    </row>
    <row r="40" spans="1:4" ht="24" customHeight="1">
      <c r="A40" s="169"/>
      <c r="B40" s="202"/>
      <c r="C40" s="178"/>
      <c r="D40" s="202"/>
    </row>
    <row r="41" ht="24" customHeight="1" thickBot="1">
      <c r="A41" s="169"/>
    </row>
    <row r="42" spans="1:4" ht="21.75" customHeight="1">
      <c r="A42" s="169"/>
      <c r="B42" s="200" t="str">
        <f>$D$1</f>
        <v>DAY-1     BUYIN</v>
      </c>
      <c r="C42" s="176"/>
      <c r="D42" s="200" t="str">
        <f>$D$1</f>
        <v>DAY-1     BUYIN</v>
      </c>
    </row>
    <row r="43" spans="1:4" ht="21.75" customHeight="1">
      <c r="A43" s="169"/>
      <c r="B43" s="170" t="str">
        <f>B29</f>
        <v>FLIGHT A</v>
      </c>
      <c r="C43" s="170"/>
      <c r="D43" s="170" t="str">
        <f>D29</f>
        <v>FLIGHT B</v>
      </c>
    </row>
    <row r="44" spans="1:4" ht="21.75" customHeight="1">
      <c r="A44" s="172"/>
      <c r="B44" s="170" t="e">
        <f>IF($I5=0,"",$D$3&amp;"  "&amp;$D$5)</f>
        <v>#N/A</v>
      </c>
      <c r="C44" s="170"/>
      <c r="D44" s="170" t="e">
        <f>IF($I5=0,"",$D$3&amp;"  "&amp;$D$5)</f>
        <v>#N/A</v>
      </c>
    </row>
    <row r="45" spans="2:4" ht="21.75" customHeight="1">
      <c r="B45" s="171" t="e">
        <f>IF(B46=0,"",$K$5)</f>
        <v>#N/A</v>
      </c>
      <c r="C45" s="171"/>
      <c r="D45" s="171" t="e">
        <f>IF(D46=0,"",$K$5)</f>
        <v>#N/A</v>
      </c>
    </row>
    <row r="46" spans="1:4" ht="21.75" customHeight="1" thickBot="1">
      <c r="A46" s="169"/>
      <c r="B46" s="201" t="e">
        <f>IF($B44="","",E$5)</f>
        <v>#N/A</v>
      </c>
      <c r="C46" s="177"/>
      <c r="D46" s="201" t="e">
        <f>IF($B44="","",F$5)</f>
        <v>#N/A</v>
      </c>
    </row>
    <row r="47" spans="1:4" ht="24" customHeight="1">
      <c r="A47" s="172"/>
      <c r="B47" s="202"/>
      <c r="C47" s="178"/>
      <c r="D47" s="202"/>
    </row>
    <row r="48" ht="24" customHeight="1" thickBot="1">
      <c r="A48" s="169"/>
    </row>
    <row r="49" spans="1:4" ht="21.75" customHeight="1">
      <c r="A49" s="169"/>
      <c r="B49" s="200" t="str">
        <f>$D$1</f>
        <v>DAY-1     BUYIN</v>
      </c>
      <c r="C49" s="176"/>
      <c r="D49" s="200" t="str">
        <f>$D$1</f>
        <v>DAY-1     BUYIN</v>
      </c>
    </row>
    <row r="50" spans="1:4" ht="21.75" customHeight="1">
      <c r="A50" s="169"/>
      <c r="B50" s="170" t="str">
        <f>B36</f>
        <v>FLIGHT C</v>
      </c>
      <c r="C50" s="170"/>
      <c r="D50" s="170" t="str">
        <f>D36</f>
        <v>FLIGHT D</v>
      </c>
    </row>
    <row r="51" spans="1:4" ht="21.75" customHeight="1">
      <c r="A51" s="169"/>
      <c r="B51" s="170" t="e">
        <f>IF($I5=0,"",$D$3&amp;"  "&amp;$D$5)</f>
        <v>#N/A</v>
      </c>
      <c r="C51" s="170"/>
      <c r="D51" s="170" t="e">
        <f>IF($I5=0,"",$D$3&amp;"  "&amp;$D$5)</f>
        <v>#N/A</v>
      </c>
    </row>
    <row r="52" spans="2:4" ht="21.75" customHeight="1">
      <c r="B52" s="171" t="e">
        <f>IF(B53=0,"",$K$5)</f>
        <v>#N/A</v>
      </c>
      <c r="C52" s="171"/>
      <c r="D52" s="171" t="e">
        <f>IF(D53=0,"",$K$5)</f>
        <v>#N/A</v>
      </c>
    </row>
    <row r="53" spans="1:4" ht="21.75" customHeight="1" thickBot="1">
      <c r="A53" s="169"/>
      <c r="B53" s="201" t="e">
        <f>IF($B44="","",G$5)</f>
        <v>#N/A</v>
      </c>
      <c r="C53" s="177"/>
      <c r="D53" s="201" t="e">
        <f>IF($B44="","",H$5)</f>
        <v>#N/A</v>
      </c>
    </row>
    <row r="54" ht="24" customHeight="1">
      <c r="A54" s="169"/>
    </row>
    <row r="55" ht="24" customHeight="1" thickBot="1">
      <c r="A55" s="169"/>
    </row>
    <row r="56" spans="1:4" ht="21.75" customHeight="1">
      <c r="A56" s="169"/>
      <c r="B56" s="200" t="str">
        <f>$D$1</f>
        <v>DAY-1     BUYIN</v>
      </c>
      <c r="C56" s="176"/>
      <c r="D56" s="200" t="str">
        <f>$D$1</f>
        <v>DAY-1     BUYIN</v>
      </c>
    </row>
    <row r="57" spans="1:4" ht="21.75" customHeight="1">
      <c r="A57" s="169"/>
      <c r="B57" s="170" t="str">
        <f>B43</f>
        <v>FLIGHT A</v>
      </c>
      <c r="C57" s="170"/>
      <c r="D57" s="170" t="str">
        <f>D43</f>
        <v>FLIGHT B</v>
      </c>
    </row>
    <row r="58" spans="1:4" ht="21.75" customHeight="1">
      <c r="A58" s="169"/>
      <c r="B58" s="170" t="e">
        <f>IF($I6=0,"",$D$3&amp;"  "&amp;$D$6)</f>
        <v>#N/A</v>
      </c>
      <c r="C58" s="170"/>
      <c r="D58" s="170" t="e">
        <f>IF($I6=0,"",$D$3&amp;"  "&amp;$D$6)</f>
        <v>#N/A</v>
      </c>
    </row>
    <row r="59" spans="2:4" ht="21.75" customHeight="1">
      <c r="B59" s="171" t="e">
        <f>IF(B60="","",$K$6)</f>
        <v>#N/A</v>
      </c>
      <c r="C59" s="171"/>
      <c r="D59" s="171" t="e">
        <f>IF(D60="","",$K$6)</f>
        <v>#N/A</v>
      </c>
    </row>
    <row r="60" spans="1:4" ht="21.75" customHeight="1" thickBot="1">
      <c r="A60" s="169"/>
      <c r="B60" s="201" t="e">
        <f>IF($B58="","",E$6)</f>
        <v>#N/A</v>
      </c>
      <c r="C60" s="177"/>
      <c r="D60" s="201" t="e">
        <f>IF($B58="","",F$6)</f>
        <v>#N/A</v>
      </c>
    </row>
    <row r="61" ht="21.75" customHeight="1">
      <c r="A61" s="169"/>
    </row>
    <row r="62" ht="21.75" customHeight="1" thickBot="1">
      <c r="A62" s="169"/>
    </row>
    <row r="63" spans="1:4" ht="21.75" customHeight="1">
      <c r="A63" s="169"/>
      <c r="B63" s="200" t="str">
        <f>$D$1</f>
        <v>DAY-1     BUYIN</v>
      </c>
      <c r="C63" s="176"/>
      <c r="D63" s="200" t="str">
        <f>$D$1</f>
        <v>DAY-1     BUYIN</v>
      </c>
    </row>
    <row r="64" spans="1:4" ht="21.75" customHeight="1">
      <c r="A64" s="169"/>
      <c r="B64" s="170" t="str">
        <f>B50</f>
        <v>FLIGHT C</v>
      </c>
      <c r="C64" s="170"/>
      <c r="D64" s="170" t="str">
        <f>D50</f>
        <v>FLIGHT D</v>
      </c>
    </row>
    <row r="65" spans="1:4" ht="21.75" customHeight="1">
      <c r="A65" s="169"/>
      <c r="B65" s="170" t="e">
        <f>IF($I6=0,"",$D$3&amp;"  "&amp;$D$6)</f>
        <v>#N/A</v>
      </c>
      <c r="C65" s="170"/>
      <c r="D65" s="170" t="e">
        <f>IF($I6=0,"",$D$3&amp;"  "&amp;$D$6)</f>
        <v>#N/A</v>
      </c>
    </row>
    <row r="66" spans="2:4" ht="21.75" customHeight="1">
      <c r="B66" s="171" t="e">
        <f>IF(B67="","",$K$6)</f>
        <v>#N/A</v>
      </c>
      <c r="C66" s="171"/>
      <c r="D66" s="171" t="e">
        <f>IF(D67="","",$K$6)</f>
        <v>#N/A</v>
      </c>
    </row>
    <row r="67" spans="1:4" ht="21.75" customHeight="1" thickBot="1">
      <c r="A67" s="169"/>
      <c r="B67" s="201" t="e">
        <f>IF($B58="","",G$6)</f>
        <v>#N/A</v>
      </c>
      <c r="C67" s="177"/>
      <c r="D67" s="201" t="e">
        <f>IF($B58="","",H$6)</f>
        <v>#N/A</v>
      </c>
    </row>
    <row r="68" ht="24" customHeight="1">
      <c r="A68" s="169"/>
    </row>
    <row r="69" ht="24" customHeight="1" thickBot="1">
      <c r="A69" s="169"/>
    </row>
    <row r="70" spans="1:4" ht="21.75" customHeight="1">
      <c r="A70" s="169"/>
      <c r="B70" s="183" t="str">
        <f>$D$1</f>
        <v>DAY-1     BUYIN</v>
      </c>
      <c r="C70" s="179"/>
      <c r="D70" s="183" t="str">
        <f>$D$1</f>
        <v>DAY-1     BUYIN</v>
      </c>
    </row>
    <row r="71" spans="1:4" ht="21.75" customHeight="1">
      <c r="A71" s="169"/>
      <c r="B71" s="173" t="str">
        <f>B57</f>
        <v>FLIGHT A</v>
      </c>
      <c r="C71" s="173"/>
      <c r="D71" s="173" t="str">
        <f>D57</f>
        <v>FLIGHT B</v>
      </c>
    </row>
    <row r="72" spans="1:4" ht="21.75" customHeight="1">
      <c r="A72" s="169"/>
      <c r="B72" s="173" t="e">
        <f>IF($I7=0,"",$D$3&amp;"  "&amp;$D7)</f>
        <v>#N/A</v>
      </c>
      <c r="C72" s="173"/>
      <c r="D72" s="173" t="e">
        <f>IF($I7=0,"",$D$3&amp;"  "&amp;$D7)</f>
        <v>#N/A</v>
      </c>
    </row>
    <row r="73" spans="1:4" ht="21.75" customHeight="1">
      <c r="A73" s="169"/>
      <c r="B73" s="174" t="e">
        <f>IF(B74="","",$K$7)</f>
        <v>#N/A</v>
      </c>
      <c r="C73" s="174"/>
      <c r="D73" s="174" t="e">
        <f>IF(D74="","",$K$7)</f>
        <v>#N/A</v>
      </c>
    </row>
    <row r="74" spans="1:4" ht="21.75" customHeight="1" thickBot="1">
      <c r="A74" s="169"/>
      <c r="B74" s="185" t="e">
        <f>IF($B72="","",E$7)</f>
        <v>#N/A</v>
      </c>
      <c r="C74" s="180"/>
      <c r="D74" s="185" t="e">
        <f>IF($B72="","",F$7)</f>
        <v>#N/A</v>
      </c>
    </row>
    <row r="75" spans="1:4" ht="24" customHeight="1">
      <c r="A75" s="169"/>
      <c r="B75" s="187"/>
      <c r="C75" s="181"/>
      <c r="D75" s="187"/>
    </row>
    <row r="76" spans="1:4" ht="24" customHeight="1" thickBot="1">
      <c r="A76" s="169"/>
      <c r="B76" s="187"/>
      <c r="C76" s="181"/>
      <c r="D76" s="187"/>
    </row>
    <row r="77" spans="1:4" ht="21.75" customHeight="1">
      <c r="A77" s="169"/>
      <c r="B77" s="183" t="str">
        <f>$D$1</f>
        <v>DAY-1     BUYIN</v>
      </c>
      <c r="C77" s="179"/>
      <c r="D77" s="183" t="str">
        <f>$D$1</f>
        <v>DAY-1     BUYIN</v>
      </c>
    </row>
    <row r="78" spans="1:4" ht="21.75" customHeight="1">
      <c r="A78" s="169"/>
      <c r="B78" s="173" t="str">
        <f>B64</f>
        <v>FLIGHT C</v>
      </c>
      <c r="C78" s="173"/>
      <c r="D78" s="173" t="str">
        <f>D64</f>
        <v>FLIGHT D</v>
      </c>
    </row>
    <row r="79" spans="1:4" ht="21.75" customHeight="1">
      <c r="A79" s="169"/>
      <c r="B79" s="173" t="e">
        <f>IF($I7=0,"",$D$3&amp;"  "&amp;$D7)</f>
        <v>#N/A</v>
      </c>
      <c r="C79" s="173"/>
      <c r="D79" s="173" t="e">
        <f>IF($I7=0,"",$D$3&amp;"  "&amp;$D7)</f>
        <v>#N/A</v>
      </c>
    </row>
    <row r="80" spans="1:4" ht="21.75" customHeight="1">
      <c r="A80" s="169"/>
      <c r="B80" s="174" t="e">
        <f>IF(B81="","",$K$7)</f>
        <v>#N/A</v>
      </c>
      <c r="C80" s="174"/>
      <c r="D80" s="174" t="e">
        <f>IF(D81="","",$K$7)</f>
        <v>#N/A</v>
      </c>
    </row>
    <row r="81" spans="1:4" ht="21.75" customHeight="1" thickBot="1">
      <c r="A81" s="169"/>
      <c r="B81" s="185" t="e">
        <f>IF($B72="","",G$7)</f>
        <v>#N/A</v>
      </c>
      <c r="C81" s="180"/>
      <c r="D81" s="185" t="e">
        <f>IF($B72="","",H$7)</f>
        <v>#N/A</v>
      </c>
    </row>
    <row r="82" ht="24" customHeight="1">
      <c r="A82" s="169"/>
    </row>
    <row r="83" ht="24" customHeight="1" thickBot="1">
      <c r="A83" s="169"/>
    </row>
    <row r="84" spans="2:4" ht="21.75" customHeight="1">
      <c r="B84" s="183" t="str">
        <f>$D$1</f>
        <v>DAY-1     BUYIN</v>
      </c>
      <c r="C84" s="179"/>
      <c r="D84" s="183" t="str">
        <f>$D$1</f>
        <v>DAY-1     BUYIN</v>
      </c>
    </row>
    <row r="85" spans="2:4" ht="21.75" customHeight="1">
      <c r="B85" s="173" t="str">
        <f>B71</f>
        <v>FLIGHT A</v>
      </c>
      <c r="C85" s="173"/>
      <c r="D85" s="173" t="str">
        <f>D71</f>
        <v>FLIGHT B</v>
      </c>
    </row>
    <row r="86" spans="1:4" ht="21.75" customHeight="1">
      <c r="A86" s="169"/>
      <c r="B86" s="173" t="e">
        <f>IF($I8=0,"",$D$3&amp;"  "&amp;$D8)</f>
        <v>#N/A</v>
      </c>
      <c r="C86" s="173"/>
      <c r="D86" s="173" t="e">
        <f>IF($I8=0,"",$D$3&amp;"  "&amp;$D8)</f>
        <v>#N/A</v>
      </c>
    </row>
    <row r="87" spans="1:4" ht="21.75" customHeight="1">
      <c r="A87" s="169"/>
      <c r="B87" s="174" t="e">
        <f>IF(B88="","",$I$8)</f>
        <v>#N/A</v>
      </c>
      <c r="C87" s="174"/>
      <c r="D87" s="174" t="e">
        <f>IF(D88="","",$I$8)</f>
        <v>#N/A</v>
      </c>
    </row>
    <row r="88" spans="1:4" ht="21.75" customHeight="1" thickBot="1">
      <c r="A88" s="169"/>
      <c r="B88" s="185" t="e">
        <f>IF($B86="","",E$8)</f>
        <v>#N/A</v>
      </c>
      <c r="C88" s="180"/>
      <c r="D88" s="185" t="e">
        <f>IF($B86="","",F$8)</f>
        <v>#N/A</v>
      </c>
    </row>
    <row r="89" ht="24" customHeight="1">
      <c r="A89" s="169"/>
    </row>
    <row r="90" ht="24" customHeight="1" thickBot="1">
      <c r="A90" s="169"/>
    </row>
    <row r="91" spans="2:4" ht="21.75" customHeight="1">
      <c r="B91" s="183" t="str">
        <f>$D$1</f>
        <v>DAY-1     BUYIN</v>
      </c>
      <c r="C91" s="179"/>
      <c r="D91" s="183" t="str">
        <f>$D$1</f>
        <v>DAY-1     BUYIN</v>
      </c>
    </row>
    <row r="92" spans="2:4" ht="21.75" customHeight="1">
      <c r="B92" s="173" t="str">
        <f>B78</f>
        <v>FLIGHT C</v>
      </c>
      <c r="C92" s="173"/>
      <c r="D92" s="173" t="str">
        <f>D78</f>
        <v>FLIGHT D</v>
      </c>
    </row>
    <row r="93" spans="1:4" ht="21.75" customHeight="1">
      <c r="A93" s="169"/>
      <c r="B93" s="173" t="e">
        <f>IF($I8=0,"",$D$3&amp;"  "&amp;$D8)</f>
        <v>#N/A</v>
      </c>
      <c r="C93" s="173"/>
      <c r="D93" s="173" t="e">
        <f>IF($I8=0,"",$D$3&amp;"  "&amp;$D8)</f>
        <v>#N/A</v>
      </c>
    </row>
    <row r="94" spans="1:4" ht="21.75" customHeight="1">
      <c r="A94" s="169"/>
      <c r="B94" s="174" t="e">
        <f>IF(B95="","",$I$8)</f>
        <v>#N/A</v>
      </c>
      <c r="C94" s="174"/>
      <c r="D94" s="174" t="e">
        <f>IF(D95="","",$I$8)</f>
        <v>#N/A</v>
      </c>
    </row>
    <row r="95" spans="1:4" ht="21.75" customHeight="1" thickBot="1">
      <c r="A95" s="169"/>
      <c r="B95" s="185" t="e">
        <f>IF($B86="","",G$8)</f>
        <v>#N/A</v>
      </c>
      <c r="C95" s="180"/>
      <c r="D95" s="185" t="e">
        <f>IF($B86="","",H$8)</f>
        <v>#N/A</v>
      </c>
    </row>
    <row r="96" spans="1:4" ht="21.75" customHeight="1">
      <c r="A96" s="169"/>
      <c r="B96" s="187"/>
      <c r="C96" s="181"/>
      <c r="D96" s="187"/>
    </row>
    <row r="97" spans="1:4" ht="21.75" customHeight="1" thickBot="1">
      <c r="A97" s="169"/>
      <c r="B97" s="187"/>
      <c r="C97" s="181"/>
      <c r="D97" s="187"/>
    </row>
    <row r="98" spans="1:4" ht="21.75" customHeight="1">
      <c r="A98" s="169"/>
      <c r="B98" s="183" t="str">
        <f>$D$1</f>
        <v>DAY-1     BUYIN</v>
      </c>
      <c r="C98" s="179"/>
      <c r="D98" s="183" t="str">
        <f>$D$1</f>
        <v>DAY-1     BUYIN</v>
      </c>
    </row>
    <row r="99" spans="1:4" ht="21.75" customHeight="1">
      <c r="A99" s="169"/>
      <c r="B99" s="173" t="str">
        <f>B85</f>
        <v>FLIGHT A</v>
      </c>
      <c r="C99" s="173"/>
      <c r="D99" s="173" t="str">
        <f>D85</f>
        <v>FLIGHT B</v>
      </c>
    </row>
    <row r="100" spans="1:4" ht="21.75" customHeight="1">
      <c r="A100" s="169"/>
      <c r="B100" s="173" t="e">
        <f>IF($I9=0,"",$D$3&amp;"  "&amp;$D9)</f>
        <v>#N/A</v>
      </c>
      <c r="C100" s="173"/>
      <c r="D100" s="173" t="e">
        <f>IF($I9=0,"",$D$3&amp;"  "&amp;$D9)</f>
        <v>#N/A</v>
      </c>
    </row>
    <row r="101" spans="1:4" ht="21.75" customHeight="1">
      <c r="A101" s="169"/>
      <c r="B101" s="174" t="e">
        <f>IF(B102="","",$I$9)</f>
        <v>#N/A</v>
      </c>
      <c r="C101" s="174"/>
      <c r="D101" s="174" t="e">
        <f>IF(D102="","",$I$9)</f>
        <v>#N/A</v>
      </c>
    </row>
    <row r="102" spans="1:4" ht="21.75" customHeight="1" thickBot="1">
      <c r="A102" s="169"/>
      <c r="B102" s="185" t="e">
        <f>IF($B100="","",E$9)</f>
        <v>#N/A</v>
      </c>
      <c r="C102" s="180"/>
      <c r="D102" s="185" t="e">
        <f>IF($B100="","",F$9)</f>
        <v>#N/A</v>
      </c>
    </row>
    <row r="103" spans="1:4" ht="24" customHeight="1">
      <c r="A103" s="169"/>
      <c r="B103" s="186"/>
      <c r="C103" s="175"/>
      <c r="D103" s="186"/>
    </row>
    <row r="104" ht="24" customHeight="1" thickBot="1">
      <c r="A104" s="169"/>
    </row>
    <row r="105" spans="1:4" ht="21.75" customHeight="1">
      <c r="A105" s="169"/>
      <c r="B105" s="183" t="str">
        <f>$D$1</f>
        <v>DAY-1     BUYIN</v>
      </c>
      <c r="C105" s="179"/>
      <c r="D105" s="183" t="str">
        <f>$D$1</f>
        <v>DAY-1     BUYIN</v>
      </c>
    </row>
    <row r="106" spans="2:4" ht="21.75" customHeight="1">
      <c r="B106" s="173" t="str">
        <f>B92</f>
        <v>FLIGHT C</v>
      </c>
      <c r="C106" s="173"/>
      <c r="D106" s="173" t="str">
        <f>D92</f>
        <v>FLIGHT D</v>
      </c>
    </row>
    <row r="107" spans="1:4" ht="21.75" customHeight="1">
      <c r="A107" s="169"/>
      <c r="B107" s="173" t="e">
        <f>IF($I9=0,"",$D$3&amp;"  "&amp;$D9)</f>
        <v>#N/A</v>
      </c>
      <c r="C107" s="173"/>
      <c r="D107" s="173" t="e">
        <f>IF($I9=0,"",$D$3&amp;"  "&amp;$D9)</f>
        <v>#N/A</v>
      </c>
    </row>
    <row r="108" spans="1:4" ht="21.75" customHeight="1">
      <c r="A108" s="169"/>
      <c r="B108" s="174" t="e">
        <f>IF(B109="","",$I$9)</f>
        <v>#N/A</v>
      </c>
      <c r="C108" s="174"/>
      <c r="D108" s="174" t="e">
        <f>IF(D109="","",$I$9)</f>
        <v>#N/A</v>
      </c>
    </row>
    <row r="109" spans="1:4" ht="21.75" customHeight="1" thickBot="1">
      <c r="A109" s="169"/>
      <c r="B109" s="185" t="e">
        <f>IF($B100="","",G$9)</f>
        <v>#N/A</v>
      </c>
      <c r="C109" s="180"/>
      <c r="D109" s="185" t="e">
        <f>IF($B100="","",H$9)</f>
        <v>#N/A</v>
      </c>
    </row>
    <row r="110" spans="1:4" ht="24" customHeight="1">
      <c r="A110" s="169"/>
      <c r="B110" s="186"/>
      <c r="C110" s="175"/>
      <c r="D110" s="186"/>
    </row>
    <row r="111" spans="1:4" ht="24" customHeight="1" thickBot="1">
      <c r="A111" s="169"/>
      <c r="B111" s="187"/>
      <c r="C111" s="181"/>
      <c r="D111" s="187"/>
    </row>
    <row r="112" spans="1:4" ht="21.75" customHeight="1">
      <c r="A112" s="169"/>
      <c r="B112" s="183" t="str">
        <f>$D$1</f>
        <v>DAY-1     BUYIN</v>
      </c>
      <c r="C112" s="179"/>
      <c r="D112" s="183" t="str">
        <f>$D$1</f>
        <v>DAY-1     BUYIN</v>
      </c>
    </row>
    <row r="113" spans="1:4" ht="21.75" customHeight="1">
      <c r="A113" s="169"/>
      <c r="B113" s="173" t="str">
        <f>B99</f>
        <v>FLIGHT A</v>
      </c>
      <c r="C113" s="173"/>
      <c r="D113" s="173" t="str">
        <f>D99</f>
        <v>FLIGHT B</v>
      </c>
    </row>
    <row r="114" spans="1:4" ht="21.75" customHeight="1">
      <c r="A114" s="169"/>
      <c r="B114" s="173" t="e">
        <f>IF($I10=0,"",$D$3&amp;"  "&amp;$D10)</f>
        <v>#N/A</v>
      </c>
      <c r="C114" s="173"/>
      <c r="D114" s="173" t="e">
        <f>IF($I10=0,"",$D$3&amp;"  "&amp;$D10)</f>
        <v>#N/A</v>
      </c>
    </row>
    <row r="115" spans="1:4" ht="21.75" customHeight="1">
      <c r="A115" s="169"/>
      <c r="B115" s="174" t="e">
        <f>IF(B116="","",$I$10)</f>
        <v>#N/A</v>
      </c>
      <c r="C115" s="174"/>
      <c r="D115" s="174" t="e">
        <f>IF(D116="","",$I$10)</f>
        <v>#N/A</v>
      </c>
    </row>
    <row r="116" spans="1:4" ht="21.75" customHeight="1" thickBot="1">
      <c r="A116" s="169"/>
      <c r="B116" s="185" t="e">
        <f>IF($B114="","",E$10)</f>
        <v>#N/A</v>
      </c>
      <c r="C116" s="180"/>
      <c r="D116" s="185" t="e">
        <f>IF($B114="","",F$10)</f>
        <v>#N/A</v>
      </c>
    </row>
    <row r="117" spans="1:4" ht="24" customHeight="1">
      <c r="A117" s="169"/>
      <c r="B117" s="186"/>
      <c r="C117" s="175"/>
      <c r="D117" s="186"/>
    </row>
    <row r="118" spans="1:4" ht="24" customHeight="1" thickBot="1">
      <c r="A118" s="169"/>
      <c r="B118" s="187"/>
      <c r="C118" s="181"/>
      <c r="D118" s="187"/>
    </row>
    <row r="119" spans="1:4" ht="21.75" customHeight="1">
      <c r="A119" s="169"/>
      <c r="B119" s="183" t="str">
        <f>$D$1</f>
        <v>DAY-1     BUYIN</v>
      </c>
      <c r="C119" s="179"/>
      <c r="D119" s="183" t="str">
        <f>$D$1</f>
        <v>DAY-1     BUYIN</v>
      </c>
    </row>
    <row r="120" spans="1:4" ht="21.75" customHeight="1">
      <c r="A120" s="169"/>
      <c r="B120" s="173" t="str">
        <f>B106</f>
        <v>FLIGHT C</v>
      </c>
      <c r="C120" s="173"/>
      <c r="D120" s="173" t="str">
        <f>D106</f>
        <v>FLIGHT D</v>
      </c>
    </row>
    <row r="121" spans="1:4" ht="21.75" customHeight="1">
      <c r="A121" s="169"/>
      <c r="B121" s="173" t="e">
        <f>IF($I10=0,"",$D$3&amp;"  "&amp;$D10)</f>
        <v>#N/A</v>
      </c>
      <c r="C121" s="173"/>
      <c r="D121" s="173" t="e">
        <f>IF($I10=0,"",$D$3&amp;"  "&amp;$D10)</f>
        <v>#N/A</v>
      </c>
    </row>
    <row r="122" spans="1:4" ht="21.75" customHeight="1">
      <c r="A122" s="169"/>
      <c r="B122" s="174" t="e">
        <f>IF(B123="","",$I$10)</f>
        <v>#N/A</v>
      </c>
      <c r="C122" s="174"/>
      <c r="D122" s="174" t="e">
        <f>IF(D123="","",$I$10)</f>
        <v>#N/A</v>
      </c>
    </row>
    <row r="123" spans="1:4" ht="21.75" customHeight="1" thickBot="1">
      <c r="A123" s="169"/>
      <c r="B123" s="185" t="e">
        <f>IF($B114="","",G$10)</f>
        <v>#N/A</v>
      </c>
      <c r="C123" s="180"/>
      <c r="D123" s="185" t="e">
        <f>IF($B114="","",H$10)</f>
        <v>#N/A</v>
      </c>
    </row>
    <row r="124" spans="1:4" ht="24" customHeight="1">
      <c r="A124" s="169"/>
      <c r="B124" s="187"/>
      <c r="C124" s="181"/>
      <c r="D124" s="187"/>
    </row>
    <row r="125" spans="1:4" ht="24" customHeight="1" thickBot="1">
      <c r="A125" s="169"/>
      <c r="B125" s="187"/>
      <c r="C125" s="181"/>
      <c r="D125" s="187"/>
    </row>
    <row r="126" spans="1:4" ht="21.75" customHeight="1">
      <c r="A126" s="169"/>
      <c r="B126" s="183" t="str">
        <f>$D$1</f>
        <v>DAY-1     BUYIN</v>
      </c>
      <c r="C126" s="179"/>
      <c r="D126" s="183" t="str">
        <f>$D$1</f>
        <v>DAY-1     BUYIN</v>
      </c>
    </row>
    <row r="127" spans="1:4" ht="21.75" customHeight="1">
      <c r="A127" s="169"/>
      <c r="B127" s="173" t="str">
        <f>B113</f>
        <v>FLIGHT A</v>
      </c>
      <c r="C127" s="173"/>
      <c r="D127" s="173" t="str">
        <f>D113</f>
        <v>FLIGHT B</v>
      </c>
    </row>
    <row r="128" spans="1:4" ht="21.75" customHeight="1">
      <c r="A128" s="169"/>
      <c r="B128" s="173" t="e">
        <f>IF($I11=0,"",$D$3&amp;"  "&amp;$D11)</f>
        <v>#N/A</v>
      </c>
      <c r="C128" s="173"/>
      <c r="D128" s="173" t="e">
        <f>IF($I11=0,"",$D$3&amp;"  "&amp;$D11)</f>
        <v>#N/A</v>
      </c>
    </row>
    <row r="129" spans="1:4" ht="21.75" customHeight="1">
      <c r="A129" s="169"/>
      <c r="B129" s="174" t="e">
        <f>IF(B130="","",$I$11)</f>
        <v>#N/A</v>
      </c>
      <c r="C129" s="174"/>
      <c r="D129" s="174" t="e">
        <f>IF(D130="","",$I$11)</f>
        <v>#N/A</v>
      </c>
    </row>
    <row r="130" spans="1:4" ht="21.75" customHeight="1" thickBot="1">
      <c r="A130" s="169"/>
      <c r="B130" s="185" t="e">
        <f>IF($B128="","",E$11)</f>
        <v>#N/A</v>
      </c>
      <c r="C130" s="180"/>
      <c r="D130" s="185" t="e">
        <f>IF($B128="","",F$11)</f>
        <v>#N/A</v>
      </c>
    </row>
    <row r="131" spans="1:4" ht="21.75" customHeight="1">
      <c r="A131" s="169"/>
      <c r="B131" s="187"/>
      <c r="C131" s="181"/>
      <c r="D131" s="187"/>
    </row>
    <row r="132" spans="1:4" ht="21.75" customHeight="1" thickBot="1">
      <c r="A132" s="169"/>
      <c r="B132" s="187"/>
      <c r="C132" s="181"/>
      <c r="D132" s="187"/>
    </row>
    <row r="133" spans="1:4" ht="21.75" customHeight="1">
      <c r="A133" s="169"/>
      <c r="B133" s="200" t="str">
        <f>$D$1</f>
        <v>DAY-1     BUYIN</v>
      </c>
      <c r="C133" s="176"/>
      <c r="D133" s="200" t="str">
        <f>$D$1</f>
        <v>DAY-1     BUYIN</v>
      </c>
    </row>
    <row r="134" spans="1:4" ht="21.75" customHeight="1">
      <c r="A134" s="169"/>
      <c r="B134" s="170" t="str">
        <f>B120</f>
        <v>FLIGHT C</v>
      </c>
      <c r="C134" s="170"/>
      <c r="D134" s="170" t="str">
        <f>D120</f>
        <v>FLIGHT D</v>
      </c>
    </row>
    <row r="135" spans="1:4" ht="21.75" customHeight="1">
      <c r="A135" s="169"/>
      <c r="B135" s="170" t="e">
        <f>IF($I11=0,"",$D$3&amp;"  "&amp;$D11)</f>
        <v>#N/A</v>
      </c>
      <c r="C135" s="170"/>
      <c r="D135" s="170" t="e">
        <f>IF($I11=0,"",$D$3&amp;"  "&amp;$D11)</f>
        <v>#N/A</v>
      </c>
    </row>
    <row r="136" spans="1:4" ht="21.75" customHeight="1">
      <c r="A136" s="169"/>
      <c r="B136" s="171" t="e">
        <f>IF(B137="","",$I$11)</f>
        <v>#N/A</v>
      </c>
      <c r="C136" s="171"/>
      <c r="D136" s="171" t="e">
        <f>IF(D137="","",$I$11)</f>
        <v>#N/A</v>
      </c>
    </row>
    <row r="137" spans="1:4" ht="21.75" customHeight="1" thickBot="1">
      <c r="A137" s="169"/>
      <c r="B137" s="201" t="e">
        <f>IF($B128="","",G$11)</f>
        <v>#N/A</v>
      </c>
      <c r="C137" s="177"/>
      <c r="D137" s="201" t="e">
        <f>IF($B128="","",H$11)</f>
        <v>#N/A</v>
      </c>
    </row>
    <row r="138" spans="1:4" ht="24" customHeight="1">
      <c r="A138" s="169"/>
      <c r="B138" s="203"/>
      <c r="C138" s="182"/>
      <c r="D138" s="203"/>
    </row>
    <row r="139" spans="1:4" ht="24" customHeight="1" thickBot="1">
      <c r="A139" s="169"/>
      <c r="B139" s="187"/>
      <c r="C139" s="181"/>
      <c r="D139" s="187"/>
    </row>
    <row r="140" spans="1:4" ht="21.75" customHeight="1">
      <c r="A140" s="169"/>
      <c r="B140" s="183" t="str">
        <f>$D$1</f>
        <v>DAY-1     BUYIN</v>
      </c>
      <c r="C140" s="179"/>
      <c r="D140" s="183" t="str">
        <f>$D$1</f>
        <v>DAY-1     BUYIN</v>
      </c>
    </row>
    <row r="141" spans="1:4" ht="21.75" customHeight="1">
      <c r="A141" s="169"/>
      <c r="B141" s="173" t="str">
        <f>B127</f>
        <v>FLIGHT A</v>
      </c>
      <c r="C141" s="173"/>
      <c r="D141" s="173" t="str">
        <f>D127</f>
        <v>FLIGHT B</v>
      </c>
    </row>
    <row r="142" spans="1:4" ht="21.75" customHeight="1">
      <c r="A142" s="169"/>
      <c r="B142" s="173" t="e">
        <f>IF($I12=0,"",$D$3&amp;"  "&amp;$D12)</f>
        <v>#N/A</v>
      </c>
      <c r="C142" s="173"/>
      <c r="D142" s="173" t="e">
        <f>IF($I12=0,"",$D$3&amp;"  "&amp;$D12)</f>
        <v>#N/A</v>
      </c>
    </row>
    <row r="143" spans="1:4" ht="21.75" customHeight="1">
      <c r="A143" s="169"/>
      <c r="B143" s="174" t="e">
        <f>IF(B144="","",$I$12)</f>
        <v>#N/A</v>
      </c>
      <c r="C143" s="174"/>
      <c r="D143" s="174" t="e">
        <f>IF(D144="","",$I$12)</f>
        <v>#N/A</v>
      </c>
    </row>
    <row r="144" spans="1:4" ht="21.75" customHeight="1" thickBot="1">
      <c r="A144" s="169"/>
      <c r="B144" s="185" t="e">
        <f>IF($B142="","",E$12)</f>
        <v>#N/A</v>
      </c>
      <c r="C144" s="180"/>
      <c r="D144" s="185" t="e">
        <f>IF($B142="","",F$12)</f>
        <v>#N/A</v>
      </c>
    </row>
    <row r="145" spans="1:4" ht="24" customHeight="1">
      <c r="A145" s="169"/>
      <c r="B145" s="186"/>
      <c r="C145" s="175"/>
      <c r="D145" s="186"/>
    </row>
    <row r="146" spans="1:4" ht="24" customHeight="1" thickBot="1">
      <c r="A146" s="169"/>
      <c r="B146" s="187"/>
      <c r="C146" s="181"/>
      <c r="D146" s="187"/>
    </row>
    <row r="147" spans="1:4" ht="21.75" customHeight="1">
      <c r="A147" s="169"/>
      <c r="B147" s="183" t="str">
        <f>$D$1</f>
        <v>DAY-1     BUYIN</v>
      </c>
      <c r="C147" s="179"/>
      <c r="D147" s="183" t="str">
        <f>$D$1</f>
        <v>DAY-1     BUYIN</v>
      </c>
    </row>
    <row r="148" spans="1:4" ht="21.75" customHeight="1">
      <c r="A148" s="169"/>
      <c r="B148" s="173" t="str">
        <f>B134</f>
        <v>FLIGHT C</v>
      </c>
      <c r="C148" s="173"/>
      <c r="D148" s="173" t="str">
        <f>D134</f>
        <v>FLIGHT D</v>
      </c>
    </row>
    <row r="149" spans="1:4" ht="21.75" customHeight="1">
      <c r="A149" s="169"/>
      <c r="B149" s="173" t="e">
        <f>IF($I12=0,"",$D$3&amp;"  "&amp;$D12)</f>
        <v>#N/A</v>
      </c>
      <c r="C149" s="173"/>
      <c r="D149" s="173" t="e">
        <f>IF($I12=0,"",$D$3&amp;"  "&amp;$D12)</f>
        <v>#N/A</v>
      </c>
    </row>
    <row r="150" spans="1:4" ht="21.75" customHeight="1">
      <c r="A150" s="169"/>
      <c r="B150" s="174" t="e">
        <f>IF(B151="","",$I$12)</f>
        <v>#N/A</v>
      </c>
      <c r="C150" s="174"/>
      <c r="D150" s="174" t="e">
        <f>IF(D151="","",$I$12)</f>
        <v>#N/A</v>
      </c>
    </row>
    <row r="151" spans="1:4" ht="21.75" customHeight="1" thickBot="1">
      <c r="A151" s="169"/>
      <c r="B151" s="185" t="e">
        <f>IF($B142="","",G$12)</f>
        <v>#N/A</v>
      </c>
      <c r="C151" s="180"/>
      <c r="D151" s="185" t="e">
        <f>IF($B142="","",H$12)</f>
        <v>#N/A</v>
      </c>
    </row>
    <row r="152" spans="1:4" ht="24" customHeight="1">
      <c r="A152" s="169"/>
      <c r="B152" s="187"/>
      <c r="C152" s="181"/>
      <c r="D152" s="187"/>
    </row>
    <row r="153" spans="1:4" ht="24" customHeight="1" thickBot="1">
      <c r="A153" s="169"/>
      <c r="B153" s="187"/>
      <c r="C153" s="181"/>
      <c r="D153" s="187"/>
    </row>
    <row r="154" spans="1:4" ht="21.75" customHeight="1">
      <c r="A154" s="169"/>
      <c r="B154" s="183" t="str">
        <f>$D$1</f>
        <v>DAY-1     BUYIN</v>
      </c>
      <c r="C154" s="179"/>
      <c r="D154" s="183" t="str">
        <f>$D$1</f>
        <v>DAY-1     BUYIN</v>
      </c>
    </row>
    <row r="155" spans="1:4" ht="21.75" customHeight="1">
      <c r="A155" s="169"/>
      <c r="B155" s="173" t="str">
        <f>B141</f>
        <v>FLIGHT A</v>
      </c>
      <c r="C155" s="173"/>
      <c r="D155" s="173" t="str">
        <f>D141</f>
        <v>FLIGHT B</v>
      </c>
    </row>
    <row r="156" spans="1:4" ht="21.75" customHeight="1">
      <c r="A156" s="169"/>
      <c r="B156" s="173" t="e">
        <f>IF($I13=0,"",$D$3&amp;"  "&amp;$D13)</f>
        <v>#N/A</v>
      </c>
      <c r="C156" s="173"/>
      <c r="D156" s="173" t="e">
        <f>IF($I13=0,"",$D$3&amp;"  "&amp;$D13)</f>
        <v>#N/A</v>
      </c>
    </row>
    <row r="157" spans="1:4" ht="21.75" customHeight="1">
      <c r="A157" s="169"/>
      <c r="B157" s="174" t="e">
        <f>IF(B158="","",$I$13)</f>
        <v>#N/A</v>
      </c>
      <c r="C157" s="174"/>
      <c r="D157" s="174" t="e">
        <f>IF(D158="","",$I$13)</f>
        <v>#N/A</v>
      </c>
    </row>
    <row r="158" spans="1:4" ht="21.75" customHeight="1" thickBot="1">
      <c r="A158" s="169"/>
      <c r="B158" s="185" t="e">
        <f>IF($B156="","",E$13)</f>
        <v>#N/A</v>
      </c>
      <c r="C158" s="180"/>
      <c r="D158" s="185" t="e">
        <f>IF($B156="","",F$13)</f>
        <v>#N/A</v>
      </c>
    </row>
    <row r="159" spans="1:4" ht="24" customHeight="1">
      <c r="A159" s="169"/>
      <c r="B159" s="187"/>
      <c r="C159" s="181"/>
      <c r="D159" s="187"/>
    </row>
    <row r="160" spans="1:4" ht="24" customHeight="1" thickBot="1">
      <c r="A160" s="169"/>
      <c r="B160" s="187"/>
      <c r="C160" s="181"/>
      <c r="D160" s="187"/>
    </row>
    <row r="161" spans="1:4" ht="21.75" customHeight="1">
      <c r="A161" s="169"/>
      <c r="B161" s="183" t="str">
        <f>$D$1</f>
        <v>DAY-1     BUYIN</v>
      </c>
      <c r="C161" s="179"/>
      <c r="D161" s="183" t="str">
        <f>$D$1</f>
        <v>DAY-1     BUYIN</v>
      </c>
    </row>
    <row r="162" spans="1:4" ht="21.75" customHeight="1">
      <c r="A162" s="169"/>
      <c r="B162" s="173" t="str">
        <f>B148</f>
        <v>FLIGHT C</v>
      </c>
      <c r="C162" s="173"/>
      <c r="D162" s="173" t="str">
        <f>D148</f>
        <v>FLIGHT D</v>
      </c>
    </row>
    <row r="163" spans="1:4" ht="21.75" customHeight="1">
      <c r="A163" s="169"/>
      <c r="B163" s="173" t="e">
        <f>IF($I13=0,"",$D$3&amp;"  "&amp;$D13)</f>
        <v>#N/A</v>
      </c>
      <c r="C163" s="173"/>
      <c r="D163" s="173" t="e">
        <f>IF($I13=0,"",$D$3&amp;"  "&amp;$D13)</f>
        <v>#N/A</v>
      </c>
    </row>
    <row r="164" spans="1:4" ht="21.75" customHeight="1">
      <c r="A164" s="169"/>
      <c r="B164" s="174" t="e">
        <f>IF(B165="","",$I$13)</f>
        <v>#N/A</v>
      </c>
      <c r="C164" s="174"/>
      <c r="D164" s="174" t="e">
        <f>IF(D165="","",$I$13)</f>
        <v>#N/A</v>
      </c>
    </row>
    <row r="165" spans="1:4" ht="21.75" customHeight="1" thickBot="1">
      <c r="A165" s="169"/>
      <c r="B165" s="185" t="e">
        <f>IF($B156="","",G$13)</f>
        <v>#N/A</v>
      </c>
      <c r="C165" s="180"/>
      <c r="D165" s="185" t="e">
        <f>IF($B156="","",H$13)</f>
        <v>#N/A</v>
      </c>
    </row>
    <row r="166" spans="1:4" ht="21.75" customHeight="1">
      <c r="A166" s="169"/>
      <c r="B166" s="186"/>
      <c r="C166" s="175"/>
      <c r="D166" s="186"/>
    </row>
    <row r="167" spans="1:4" ht="21.75" customHeight="1" thickBot="1">
      <c r="A167" s="169"/>
      <c r="B167" s="187"/>
      <c r="C167" s="181"/>
      <c r="D167" s="187"/>
    </row>
    <row r="168" spans="1:4" ht="21.75" customHeight="1">
      <c r="A168" s="169"/>
      <c r="B168" s="183" t="str">
        <f>$D$1</f>
        <v>DAY-1     BUYIN</v>
      </c>
      <c r="C168" s="179"/>
      <c r="D168" s="183" t="str">
        <f>$D$1</f>
        <v>DAY-1     BUYIN</v>
      </c>
    </row>
    <row r="169" spans="1:4" ht="21.75" customHeight="1">
      <c r="A169" s="169"/>
      <c r="B169" s="173" t="str">
        <f>B155</f>
        <v>FLIGHT A</v>
      </c>
      <c r="C169" s="173"/>
      <c r="D169" s="173" t="str">
        <f>D155</f>
        <v>FLIGHT B</v>
      </c>
    </row>
    <row r="170" spans="1:4" ht="21.75" customHeight="1">
      <c r="A170" s="169"/>
      <c r="B170" s="173" t="e">
        <f>IF($I14=0,"",$D$3&amp;"  "&amp;$D14)</f>
        <v>#N/A</v>
      </c>
      <c r="C170" s="173"/>
      <c r="D170" s="173" t="e">
        <f>IF($I14=0,"",$D$3&amp;"  "&amp;$D14)</f>
        <v>#N/A</v>
      </c>
    </row>
    <row r="171" spans="1:4" ht="21.75" customHeight="1">
      <c r="A171" s="169"/>
      <c r="B171" s="174" t="e">
        <f>IF(B172="","",$I$14)</f>
        <v>#N/A</v>
      </c>
      <c r="C171" s="174"/>
      <c r="D171" s="174" t="e">
        <f>IF(D172="","",$I$14)</f>
        <v>#N/A</v>
      </c>
    </row>
    <row r="172" spans="1:4" ht="21.75" customHeight="1" thickBot="1">
      <c r="A172" s="169"/>
      <c r="B172" s="185" t="e">
        <f>IF($B170="","",E$14)</f>
        <v>#N/A</v>
      </c>
      <c r="C172" s="180"/>
      <c r="D172" s="185" t="e">
        <f>IF($B170="","",F$14)</f>
        <v>#N/A</v>
      </c>
    </row>
    <row r="173" spans="1:4" ht="24" customHeight="1">
      <c r="A173" s="169"/>
      <c r="B173" s="187"/>
      <c r="C173" s="181"/>
      <c r="D173" s="187"/>
    </row>
    <row r="174" spans="1:4" ht="24" customHeight="1" thickBot="1">
      <c r="A174" s="169"/>
      <c r="B174" s="187"/>
      <c r="C174" s="181"/>
      <c r="D174" s="187"/>
    </row>
    <row r="175" spans="1:4" ht="21.75" customHeight="1">
      <c r="A175" s="169"/>
      <c r="B175" s="183" t="str">
        <f>$D$1</f>
        <v>DAY-1     BUYIN</v>
      </c>
      <c r="C175" s="179"/>
      <c r="D175" s="183" t="str">
        <f>$D$1</f>
        <v>DAY-1     BUYIN</v>
      </c>
    </row>
    <row r="176" spans="1:4" ht="21.75" customHeight="1">
      <c r="A176" s="169"/>
      <c r="B176" s="173" t="str">
        <f>B162</f>
        <v>FLIGHT C</v>
      </c>
      <c r="C176" s="173"/>
      <c r="D176" s="173" t="str">
        <f>D162</f>
        <v>FLIGHT D</v>
      </c>
    </row>
    <row r="177" spans="1:4" ht="21.75" customHeight="1">
      <c r="A177" s="169"/>
      <c r="B177" s="173" t="e">
        <f>IF($I14=0,"",$D$3&amp;"  "&amp;$D14)</f>
        <v>#N/A</v>
      </c>
      <c r="C177" s="173"/>
      <c r="D177" s="173" t="e">
        <f>IF($I14=0,"",$D$3&amp;"  "&amp;$D14)</f>
        <v>#N/A</v>
      </c>
    </row>
    <row r="178" spans="1:4" ht="21.75" customHeight="1">
      <c r="A178" s="169"/>
      <c r="B178" s="174" t="e">
        <f>IF(B179="","",$I$14)</f>
        <v>#N/A</v>
      </c>
      <c r="C178" s="174"/>
      <c r="D178" s="174" t="e">
        <f>IF(D179="","",$I$14)</f>
        <v>#N/A</v>
      </c>
    </row>
    <row r="179" spans="1:4" ht="21.75" customHeight="1" thickBot="1">
      <c r="A179" s="169"/>
      <c r="B179" s="185" t="e">
        <f>IF($B170="","",G$14)</f>
        <v>#N/A</v>
      </c>
      <c r="C179" s="180"/>
      <c r="D179" s="185" t="e">
        <f>IF($B170="","",H$14)</f>
        <v>#N/A</v>
      </c>
    </row>
    <row r="180" spans="1:4" ht="24" customHeight="1">
      <c r="A180" s="169"/>
      <c r="B180" s="187"/>
      <c r="C180" s="181"/>
      <c r="D180" s="187"/>
    </row>
    <row r="181" spans="1:4" ht="24" customHeight="1" thickBot="1">
      <c r="A181" s="169"/>
      <c r="B181" s="187"/>
      <c r="C181" s="181"/>
      <c r="D181" s="187"/>
    </row>
    <row r="182" spans="1:4" ht="21.75" customHeight="1">
      <c r="A182" s="169"/>
      <c r="B182" s="183" t="str">
        <f>$D$1</f>
        <v>DAY-1     BUYIN</v>
      </c>
      <c r="C182" s="179"/>
      <c r="D182" s="183" t="str">
        <f>$D$1</f>
        <v>DAY-1     BUYIN</v>
      </c>
    </row>
    <row r="183" spans="1:4" ht="21.75" customHeight="1">
      <c r="A183" s="169"/>
      <c r="B183" s="173" t="str">
        <f>B169</f>
        <v>FLIGHT A</v>
      </c>
      <c r="C183" s="173"/>
      <c r="D183" s="173" t="str">
        <f>D169</f>
        <v>FLIGHT B</v>
      </c>
    </row>
    <row r="184" spans="1:4" ht="21.75" customHeight="1">
      <c r="A184" s="169"/>
      <c r="B184" s="173" t="e">
        <f>IF($I15=0,"",$D$3&amp;"  "&amp;$D15)</f>
        <v>#N/A</v>
      </c>
      <c r="C184" s="173"/>
      <c r="D184" s="173" t="e">
        <f>IF($I15=0,"",$D$3&amp;"  "&amp;$D15)</f>
        <v>#N/A</v>
      </c>
    </row>
    <row r="185" spans="1:4" ht="21.75" customHeight="1">
      <c r="A185" s="169"/>
      <c r="B185" s="174" t="e">
        <f>IF(B186="","",$I$15)</f>
        <v>#N/A</v>
      </c>
      <c r="C185" s="174"/>
      <c r="D185" s="174" t="e">
        <f>IF(D186="","",$I$15)</f>
        <v>#N/A</v>
      </c>
    </row>
    <row r="186" spans="1:4" ht="21.75" customHeight="1" thickBot="1">
      <c r="A186" s="169"/>
      <c r="B186" s="185" t="e">
        <f>IF($B184="","",E$15)</f>
        <v>#N/A</v>
      </c>
      <c r="C186" s="180"/>
      <c r="D186" s="185" t="e">
        <f>IF($B184="","",F$15)</f>
        <v>#N/A</v>
      </c>
    </row>
    <row r="187" spans="1:4" ht="24" customHeight="1">
      <c r="A187" s="169"/>
      <c r="B187" s="187"/>
      <c r="C187" s="181"/>
      <c r="D187" s="187"/>
    </row>
    <row r="188" spans="1:4" ht="24" customHeight="1" thickBot="1">
      <c r="A188" s="169"/>
      <c r="B188" s="187"/>
      <c r="C188" s="181"/>
      <c r="D188" s="187"/>
    </row>
    <row r="189" spans="1:4" ht="21.75" customHeight="1">
      <c r="A189" s="169"/>
      <c r="B189" s="183" t="str">
        <f>$D$1</f>
        <v>DAY-1     BUYIN</v>
      </c>
      <c r="C189" s="179"/>
      <c r="D189" s="183" t="str">
        <f>$D$1</f>
        <v>DAY-1     BUYIN</v>
      </c>
    </row>
    <row r="190" spans="1:4" ht="21.75" customHeight="1">
      <c r="A190" s="169"/>
      <c r="B190" s="173" t="str">
        <f>B176</f>
        <v>FLIGHT C</v>
      </c>
      <c r="C190" s="173"/>
      <c r="D190" s="173" t="str">
        <f>D176</f>
        <v>FLIGHT D</v>
      </c>
    </row>
    <row r="191" spans="1:4" ht="21.75" customHeight="1">
      <c r="A191" s="169"/>
      <c r="B191" s="173" t="e">
        <f>IF($I15=0,"",$D$3&amp;"  "&amp;$D15)</f>
        <v>#N/A</v>
      </c>
      <c r="C191" s="173"/>
      <c r="D191" s="173" t="e">
        <f>IF($I15=0,"",$D$3&amp;"  "&amp;$D15)</f>
        <v>#N/A</v>
      </c>
    </row>
    <row r="192" spans="1:4" ht="21.75" customHeight="1">
      <c r="A192" s="169"/>
      <c r="B192" s="174" t="e">
        <f>IF(B193="","",$I$15)</f>
        <v>#N/A</v>
      </c>
      <c r="C192" s="174"/>
      <c r="D192" s="174" t="e">
        <f>IF(D193="","",$I$15)</f>
        <v>#N/A</v>
      </c>
    </row>
    <row r="193" spans="1:4" ht="21.75" customHeight="1" thickBot="1">
      <c r="A193" s="169"/>
      <c r="B193" s="185" t="e">
        <f>IF($B184="","",G$15)</f>
        <v>#N/A</v>
      </c>
      <c r="C193" s="180"/>
      <c r="D193" s="185" t="e">
        <f>IF($B184="","",H$15)</f>
        <v>#N/A</v>
      </c>
    </row>
    <row r="194" spans="1:4" ht="24" customHeight="1">
      <c r="A194" s="169"/>
      <c r="B194" s="187"/>
      <c r="C194" s="181"/>
      <c r="D194" s="187"/>
    </row>
    <row r="195" spans="1:4" ht="24" customHeight="1" thickBot="1">
      <c r="A195" s="169"/>
      <c r="B195" s="187"/>
      <c r="C195" s="181"/>
      <c r="D195" s="187"/>
    </row>
    <row r="196" spans="1:4" ht="21.75" customHeight="1">
      <c r="A196" s="169"/>
      <c r="B196" s="183" t="str">
        <f>$D$1</f>
        <v>DAY-1     BUYIN</v>
      </c>
      <c r="C196" s="179"/>
      <c r="D196" s="183" t="str">
        <f>$D$1</f>
        <v>DAY-1     BUYIN</v>
      </c>
    </row>
    <row r="197" spans="1:4" ht="21.75" customHeight="1">
      <c r="A197" s="169"/>
      <c r="B197" s="173" t="str">
        <f>B183</f>
        <v>FLIGHT A</v>
      </c>
      <c r="C197" s="173"/>
      <c r="D197" s="173" t="str">
        <f>D183</f>
        <v>FLIGHT B</v>
      </c>
    </row>
    <row r="198" spans="1:4" ht="21.75" customHeight="1">
      <c r="A198" s="169"/>
      <c r="B198" s="173" t="e">
        <f>IF($I16=0,"",$D$3&amp;"  "&amp;$D16)</f>
        <v>#N/A</v>
      </c>
      <c r="C198" s="173"/>
      <c r="D198" s="173" t="e">
        <f>IF($I16=0,"",$D$3&amp;"  "&amp;$D16)</f>
        <v>#N/A</v>
      </c>
    </row>
    <row r="199" spans="1:4" ht="21.75" customHeight="1">
      <c r="A199" s="169"/>
      <c r="B199" s="174" t="e">
        <f>IF(B200="","",$I$16)</f>
        <v>#N/A</v>
      </c>
      <c r="C199" s="174"/>
      <c r="D199" s="174" t="e">
        <f>IF(D200="","",$I$16)</f>
        <v>#N/A</v>
      </c>
    </row>
    <row r="200" spans="1:4" ht="21.75" customHeight="1" thickBot="1">
      <c r="A200" s="169"/>
      <c r="B200" s="185" t="e">
        <f>IF($B198="","",E$16)</f>
        <v>#N/A</v>
      </c>
      <c r="C200" s="180"/>
      <c r="D200" s="185" t="e">
        <f>IF($B198="","",F$16)</f>
        <v>#N/A</v>
      </c>
    </row>
    <row r="201" spans="1:4" ht="21.75" customHeight="1">
      <c r="A201" s="169"/>
      <c r="B201" s="187"/>
      <c r="C201" s="181"/>
      <c r="D201" s="187"/>
    </row>
    <row r="202" spans="1:4" ht="21.75" customHeight="1" thickBot="1">
      <c r="A202" s="169"/>
      <c r="B202" s="187"/>
      <c r="C202" s="181"/>
      <c r="D202" s="187"/>
    </row>
    <row r="203" spans="1:4" ht="21.75" customHeight="1">
      <c r="A203" s="169"/>
      <c r="B203" s="183" t="str">
        <f>$D$1</f>
        <v>DAY-1     BUYIN</v>
      </c>
      <c r="C203" s="179"/>
      <c r="D203" s="183" t="str">
        <f>$D$1</f>
        <v>DAY-1     BUYIN</v>
      </c>
    </row>
    <row r="204" spans="1:4" ht="21.75" customHeight="1">
      <c r="A204" s="169"/>
      <c r="B204" s="173" t="str">
        <f>B190</f>
        <v>FLIGHT C</v>
      </c>
      <c r="C204" s="173"/>
      <c r="D204" s="173" t="str">
        <f>D190</f>
        <v>FLIGHT D</v>
      </c>
    </row>
    <row r="205" spans="1:4" ht="21.75" customHeight="1">
      <c r="A205" s="169"/>
      <c r="B205" s="173" t="e">
        <f>IF($I16=0,"",$D$3&amp;"  "&amp;$D16)</f>
        <v>#N/A</v>
      </c>
      <c r="C205" s="173"/>
      <c r="D205" s="173" t="e">
        <f>IF($I16=0,"",$D$3&amp;"  "&amp;$D16)</f>
        <v>#N/A</v>
      </c>
    </row>
    <row r="206" spans="1:4" ht="21.75" customHeight="1">
      <c r="A206" s="169"/>
      <c r="B206" s="174" t="e">
        <f>IF(B207="","",$I$16)</f>
        <v>#N/A</v>
      </c>
      <c r="C206" s="174"/>
      <c r="D206" s="174" t="e">
        <f>IF(D207="","",$I$16)</f>
        <v>#N/A</v>
      </c>
    </row>
    <row r="207" spans="1:4" ht="21.75" customHeight="1" thickBot="1">
      <c r="A207" s="169"/>
      <c r="B207" s="185" t="e">
        <f>IF($B198="","",G$16)</f>
        <v>#N/A</v>
      </c>
      <c r="C207" s="180"/>
      <c r="D207" s="185" t="e">
        <f>IF($B198="","",H$16)</f>
        <v>#N/A</v>
      </c>
    </row>
    <row r="208" ht="21.75" customHeight="1">
      <c r="A208" s="169"/>
    </row>
    <row r="209" ht="20.25" customHeight="1">
      <c r="A209" s="169"/>
    </row>
    <row r="210" ht="20.25" customHeight="1"/>
    <row r="211" ht="20.25" customHeight="1"/>
  </sheetData>
  <sheetProtection/>
  <conditionalFormatting sqref="B30:D30 B37:D37">
    <cfRule type="cellIs" priority="1" dxfId="0" operator="equal" stopIfTrue="1">
      <formula>B44</formula>
    </cfRule>
  </conditionalFormatting>
  <conditionalFormatting sqref="B86:D86 B93:D93 B100:D100 B107:D107 B114:D114 B121:C121 B44:D44 B184:C184 B191:C191 B79:D79 B51:C51 B58:D58 B65:D65 B72:D72 B170:C170 B163:C163 B156:D156 B128:C128 B135:C135 B142:C142 B149:D149">
    <cfRule type="cellIs" priority="2" dxfId="0" operator="equal" stopIfTrue="1">
      <formula>B30</formula>
    </cfRule>
    <cfRule type="cellIs" priority="3" dxfId="0" operator="equal" stopIfTrue="1">
      <formula>B58</formula>
    </cfRule>
  </conditionalFormatting>
  <conditionalFormatting sqref="B198:C198 B205:C205">
    <cfRule type="cellIs" priority="4" dxfId="0" operator="equal" stopIfTrue="1">
      <formula>B184</formula>
    </cfRule>
    <cfRule type="cellIs" priority="5" dxfId="0" operator="equal" stopIfTrue="1">
      <formula>#REF!</formula>
    </cfRule>
  </conditionalFormatting>
  <conditionalFormatting sqref="D121 D184 D191 D51 D163 D128 D135">
    <cfRule type="cellIs" priority="6" dxfId="0" operator="equal" stopIfTrue="1">
      <formula>#REF!</formula>
    </cfRule>
    <cfRule type="cellIs" priority="7" dxfId="0" operator="equal" stopIfTrue="1">
      <formula>D65</formula>
    </cfRule>
  </conditionalFormatting>
  <conditionalFormatting sqref="D142 D170">
    <cfRule type="cellIs" priority="8" dxfId="0" operator="equal" stopIfTrue="1">
      <formula>#REF!</formula>
    </cfRule>
    <cfRule type="cellIs" priority="9" dxfId="0" operator="equal" stopIfTrue="1">
      <formula>D156</formula>
    </cfRule>
  </conditionalFormatting>
  <conditionalFormatting sqref="D198 D205">
    <cfRule type="cellIs" priority="10" dxfId="0" operator="equal" stopIfTrue="1">
      <formula>#REF!</formula>
    </cfRule>
    <cfRule type="cellIs" priority="11" dxfId="0" operator="equal" stopIfTrue="1">
      <formula>#REF!</formula>
    </cfRule>
  </conditionalFormatting>
  <conditionalFormatting sqref="C177">
    <cfRule type="cellIs" priority="12" dxfId="0" operator="equal" stopIfTrue="1">
      <formula>E158</formula>
    </cfRule>
    <cfRule type="cellIs" priority="13" dxfId="0" operator="equal" stopIfTrue="1">
      <formula>C191</formula>
    </cfRule>
  </conditionalFormatting>
  <conditionalFormatting sqref="B177">
    <cfRule type="cellIs" priority="14" dxfId="0" operator="equal" stopIfTrue="1">
      <formula>D156</formula>
    </cfRule>
    <cfRule type="cellIs" priority="15" dxfId="0" operator="equal" stopIfTrue="1">
      <formula>B191</formula>
    </cfRule>
  </conditionalFormatting>
  <conditionalFormatting sqref="D177">
    <cfRule type="cellIs" priority="16" dxfId="0" operator="equal" stopIfTrue="1">
      <formula>E158</formula>
    </cfRule>
    <cfRule type="cellIs" priority="17" dxfId="0" operator="equal" stopIfTrue="1">
      <formula>D191</formula>
    </cfRule>
  </conditionalFormatting>
  <conditionalFormatting sqref="G23">
    <cfRule type="cellIs" priority="18" dxfId="0" operator="notEqual" stopIfTrue="1">
      <formula>$H$23</formula>
    </cfRule>
  </conditionalFormatting>
  <printOptions/>
  <pageMargins left="0" right="0.33" top="0.43" bottom="0.43" header="0.52" footer="0.56"/>
  <pageSetup horizontalDpi="300" verticalDpi="300" orientation="portrait" scale="94" r:id="rId1"/>
  <rowBreaks count="1" manualBreakCount="1">
    <brk id="61" max="3" man="1"/>
  </rowBreaks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7:N43"/>
  <sheetViews>
    <sheetView zoomScalePageLayoutView="0" workbookViewId="0" topLeftCell="B12">
      <selection activeCell="L16" sqref="L16"/>
    </sheetView>
  </sheetViews>
  <sheetFormatPr defaultColWidth="9.140625" defaultRowHeight="12.75"/>
  <cols>
    <col min="1" max="1" width="4.28125" style="0" customWidth="1"/>
    <col min="2" max="2" width="7.00390625" style="161" customWidth="1"/>
    <col min="3" max="3" width="21.421875" style="0" customWidth="1"/>
    <col min="4" max="4" width="9.00390625" style="0" customWidth="1"/>
    <col min="5" max="5" width="5.8515625" style="4" customWidth="1"/>
    <col min="6" max="6" width="8.57421875" style="4" customWidth="1"/>
    <col min="8" max="8" width="7.00390625" style="161" customWidth="1"/>
    <col min="9" max="9" width="21.28125" style="0" customWidth="1"/>
    <col min="10" max="10" width="6.28125" style="0" customWidth="1"/>
    <col min="11" max="11" width="6.421875" style="4" customWidth="1"/>
    <col min="12" max="12" width="9.140625" style="4" customWidth="1"/>
  </cols>
  <sheetData>
    <row r="7" ht="15.75">
      <c r="C7" s="160" t="s">
        <v>103</v>
      </c>
    </row>
    <row r="9" spans="6:12" ht="12.75">
      <c r="F9" s="4" t="s">
        <v>112</v>
      </c>
      <c r="L9" s="4" t="s">
        <v>112</v>
      </c>
    </row>
    <row r="10" spans="2:14" ht="12.75">
      <c r="B10" s="161" t="str">
        <f>SWEEPS!B3</f>
        <v>PLACE</v>
      </c>
      <c r="C10" t="str">
        <f>SWEEPS!C3</f>
        <v>FLIGHT-A</v>
      </c>
      <c r="D10" t="str">
        <f>SWEEPS!D3</f>
        <v>TOTAL</v>
      </c>
      <c r="E10" s="4" t="s">
        <v>111</v>
      </c>
      <c r="F10" s="4" t="s">
        <v>114</v>
      </c>
      <c r="G10" t="s">
        <v>88</v>
      </c>
      <c r="H10" s="161" t="str">
        <f>SWEEPS!F3</f>
        <v>PLACE</v>
      </c>
      <c r="I10" s="48" t="str">
        <f>SWEEPS!G3</f>
        <v>FLIGHT-B</v>
      </c>
      <c r="J10" s="48" t="str">
        <f>SWEEPS!H3</f>
        <v>TOTAL</v>
      </c>
      <c r="K10" s="4" t="s">
        <v>111</v>
      </c>
      <c r="L10" s="4" t="s">
        <v>114</v>
      </c>
      <c r="M10" t="s">
        <v>88</v>
      </c>
      <c r="N10" t="s">
        <v>113</v>
      </c>
    </row>
    <row r="11" spans="2:14" ht="12.75">
      <c r="B11" s="161">
        <f>SWEEPS!B4</f>
        <v>1</v>
      </c>
      <c r="C11" t="e">
        <f>SWEEPS!C4</f>
        <v>#N/A</v>
      </c>
      <c r="D11" t="e">
        <f>SWEEPS!D4</f>
        <v>#N/A</v>
      </c>
      <c r="E11" s="4">
        <v>1</v>
      </c>
      <c r="F11" s="4">
        <f>IF(E11="","",SUMIF(E$11:E$27,E11,$N$11:$N$25)/G11)</f>
        <v>0</v>
      </c>
      <c r="G11">
        <f aca="true" t="shared" si="0" ref="G11:G25">IF(E11="","",COUNTIF(E$11:E$25,E11))</f>
        <v>1</v>
      </c>
      <c r="H11" s="161">
        <f>SWEEPS!F4</f>
        <v>1</v>
      </c>
      <c r="I11" s="48" t="e">
        <f>SWEEPS!G4</f>
        <v>#N/A</v>
      </c>
      <c r="J11" s="48" t="e">
        <f>SWEEPS!H4</f>
        <v>#N/A</v>
      </c>
      <c r="K11" s="4">
        <v>1</v>
      </c>
      <c r="L11" s="4">
        <f>IF(K11="","",SUMIF(K$11:K$27,K11,N$11:N$25)/M11)</f>
        <v>0</v>
      </c>
      <c r="M11">
        <f aca="true" t="shared" si="1" ref="M11:M25">IF(K11="","",COUNTIF(K$11:K$25,K11))</f>
        <v>1</v>
      </c>
      <c r="N11">
        <f>NAMES!Z5</f>
        <v>0</v>
      </c>
    </row>
    <row r="12" spans="2:14" ht="12.75">
      <c r="B12" s="161" t="e">
        <f>SWEEPS!B5</f>
        <v>#N/A</v>
      </c>
      <c r="C12" t="e">
        <f>SWEEPS!C5</f>
        <v>#N/A</v>
      </c>
      <c r="D12" t="e">
        <f>SWEEPS!D5</f>
        <v>#N/A</v>
      </c>
      <c r="E12" s="4" t="e">
        <f aca="true" t="shared" si="2" ref="E12:E24">IF(D12=D11,E11,B12)</f>
        <v>#N/A</v>
      </c>
      <c r="F12" s="4" t="e">
        <f aca="true" t="shared" si="3" ref="F12:F25">IF(E12="","",SUMIF(E$11:E$27,E12,$N$11:$N$25)/G12)</f>
        <v>#N/A</v>
      </c>
      <c r="G12" t="e">
        <f t="shared" si="0"/>
        <v>#N/A</v>
      </c>
      <c r="H12" s="161" t="e">
        <f>SWEEPS!F5</f>
        <v>#N/A</v>
      </c>
      <c r="I12" s="48" t="e">
        <f>SWEEPS!G5</f>
        <v>#N/A</v>
      </c>
      <c r="J12" s="48" t="e">
        <f>SWEEPS!H5</f>
        <v>#N/A</v>
      </c>
      <c r="K12" s="4" t="e">
        <f>IF(J12=J11,K11,H12)</f>
        <v>#N/A</v>
      </c>
      <c r="L12" s="4" t="e">
        <f aca="true" t="shared" si="4" ref="L12:L25">IF(K12="","",SUMIF(K$11:K$27,K12,N$11:N$25)/M12)</f>
        <v>#N/A</v>
      </c>
      <c r="M12" t="e">
        <f t="shared" si="1"/>
        <v>#N/A</v>
      </c>
      <c r="N12">
        <f>NAMES!Z6</f>
        <v>0</v>
      </c>
    </row>
    <row r="13" spans="2:14" ht="12.75">
      <c r="B13" s="161" t="e">
        <f>SWEEPS!B6</f>
        <v>#N/A</v>
      </c>
      <c r="C13" t="e">
        <f>SWEEPS!C6</f>
        <v>#N/A</v>
      </c>
      <c r="D13" t="e">
        <f>SWEEPS!D6</f>
        <v>#N/A</v>
      </c>
      <c r="E13" s="4" t="e">
        <f t="shared" si="2"/>
        <v>#N/A</v>
      </c>
      <c r="F13" s="4" t="e">
        <f t="shared" si="3"/>
        <v>#N/A</v>
      </c>
      <c r="G13" t="e">
        <f t="shared" si="0"/>
        <v>#N/A</v>
      </c>
      <c r="H13" s="161" t="e">
        <f>SWEEPS!F6</f>
        <v>#N/A</v>
      </c>
      <c r="I13" s="48" t="e">
        <f>SWEEPS!G6</f>
        <v>#N/A</v>
      </c>
      <c r="J13" s="48" t="e">
        <f>SWEEPS!H6</f>
        <v>#N/A</v>
      </c>
      <c r="K13" s="4" t="e">
        <f aca="true" t="shared" si="5" ref="K13:K24">IF(J13=J12,K12,H13)</f>
        <v>#N/A</v>
      </c>
      <c r="L13" s="4" t="e">
        <f t="shared" si="4"/>
        <v>#N/A</v>
      </c>
      <c r="M13" t="e">
        <f t="shared" si="1"/>
        <v>#N/A</v>
      </c>
      <c r="N13">
        <f>NAMES!Z7</f>
        <v>0</v>
      </c>
    </row>
    <row r="14" spans="2:14" ht="12.75">
      <c r="B14" s="161" t="e">
        <f>SWEEPS!B7</f>
        <v>#N/A</v>
      </c>
      <c r="C14" t="e">
        <f>SWEEPS!C7</f>
        <v>#N/A</v>
      </c>
      <c r="D14" t="e">
        <f>SWEEPS!D7</f>
        <v>#N/A</v>
      </c>
      <c r="E14" s="4" t="e">
        <f t="shared" si="2"/>
        <v>#N/A</v>
      </c>
      <c r="F14" s="4" t="e">
        <f t="shared" si="3"/>
        <v>#N/A</v>
      </c>
      <c r="G14" t="e">
        <f t="shared" si="0"/>
        <v>#N/A</v>
      </c>
      <c r="H14" s="161" t="e">
        <f>SWEEPS!F7</f>
        <v>#N/A</v>
      </c>
      <c r="I14" s="48" t="e">
        <f>SWEEPS!G7</f>
        <v>#N/A</v>
      </c>
      <c r="J14" s="48" t="e">
        <f>SWEEPS!H7</f>
        <v>#N/A</v>
      </c>
      <c r="K14" s="4" t="e">
        <f t="shared" si="5"/>
        <v>#N/A</v>
      </c>
      <c r="L14" s="4" t="e">
        <f t="shared" si="4"/>
        <v>#N/A</v>
      </c>
      <c r="M14" t="e">
        <f t="shared" si="1"/>
        <v>#N/A</v>
      </c>
      <c r="N14">
        <f>NAMES!Z8</f>
        <v>0</v>
      </c>
    </row>
    <row r="15" spans="2:14" ht="12.75">
      <c r="B15" s="161" t="e">
        <f>SWEEPS!B8</f>
        <v>#N/A</v>
      </c>
      <c r="C15" t="e">
        <f>SWEEPS!C8</f>
        <v>#N/A</v>
      </c>
      <c r="D15" t="e">
        <f>SWEEPS!D8</f>
        <v>#N/A</v>
      </c>
      <c r="E15" s="4" t="e">
        <f t="shared" si="2"/>
        <v>#N/A</v>
      </c>
      <c r="F15" s="4" t="e">
        <f t="shared" si="3"/>
        <v>#N/A</v>
      </c>
      <c r="G15" t="e">
        <f t="shared" si="0"/>
        <v>#N/A</v>
      </c>
      <c r="H15" s="161" t="e">
        <f>SWEEPS!F8</f>
        <v>#N/A</v>
      </c>
      <c r="I15" s="48" t="e">
        <f>SWEEPS!G8</f>
        <v>#N/A</v>
      </c>
      <c r="J15" s="48" t="e">
        <f>SWEEPS!H8</f>
        <v>#N/A</v>
      </c>
      <c r="K15" s="4" t="e">
        <f t="shared" si="5"/>
        <v>#N/A</v>
      </c>
      <c r="L15" s="4" t="e">
        <f t="shared" si="4"/>
        <v>#N/A</v>
      </c>
      <c r="M15" t="e">
        <f t="shared" si="1"/>
        <v>#N/A</v>
      </c>
      <c r="N15">
        <f>NAMES!Z9</f>
        <v>0</v>
      </c>
    </row>
    <row r="16" spans="2:14" ht="12.75">
      <c r="B16" s="161" t="e">
        <f>SWEEPS!B9</f>
        <v>#N/A</v>
      </c>
      <c r="C16" t="e">
        <f>SWEEPS!C9</f>
        <v>#N/A</v>
      </c>
      <c r="D16" t="e">
        <f>SWEEPS!D9</f>
        <v>#N/A</v>
      </c>
      <c r="E16" s="4" t="e">
        <f t="shared" si="2"/>
        <v>#N/A</v>
      </c>
      <c r="F16" s="4" t="e">
        <f t="shared" si="3"/>
        <v>#N/A</v>
      </c>
      <c r="G16" t="e">
        <f t="shared" si="0"/>
        <v>#N/A</v>
      </c>
      <c r="H16" s="161" t="e">
        <f>SWEEPS!F9</f>
        <v>#N/A</v>
      </c>
      <c r="I16" s="48" t="e">
        <f>SWEEPS!G9</f>
        <v>#N/A</v>
      </c>
      <c r="J16" s="48" t="e">
        <f>SWEEPS!H9</f>
        <v>#N/A</v>
      </c>
      <c r="K16" s="4" t="e">
        <f t="shared" si="5"/>
        <v>#N/A</v>
      </c>
      <c r="L16" s="4" t="e">
        <f t="shared" si="4"/>
        <v>#N/A</v>
      </c>
      <c r="M16" t="e">
        <f t="shared" si="1"/>
        <v>#N/A</v>
      </c>
      <c r="N16">
        <f>NAMES!Z10</f>
        <v>0</v>
      </c>
    </row>
    <row r="17" spans="2:14" ht="12.75">
      <c r="B17" s="161" t="e">
        <f>SWEEPS!B10</f>
        <v>#N/A</v>
      </c>
      <c r="C17" t="e">
        <f>SWEEPS!C10</f>
        <v>#N/A</v>
      </c>
      <c r="D17" t="e">
        <f>SWEEPS!D10</f>
        <v>#N/A</v>
      </c>
      <c r="E17" s="4" t="e">
        <f>IF(D17=D16,E16,B17)</f>
        <v>#N/A</v>
      </c>
      <c r="F17" s="4" t="e">
        <f t="shared" si="3"/>
        <v>#N/A</v>
      </c>
      <c r="G17" t="e">
        <f t="shared" si="0"/>
        <v>#N/A</v>
      </c>
      <c r="H17" s="161" t="e">
        <f>SWEEPS!F10</f>
        <v>#N/A</v>
      </c>
      <c r="I17" s="48" t="e">
        <f>SWEEPS!G10</f>
        <v>#N/A</v>
      </c>
      <c r="J17" s="48" t="e">
        <f>SWEEPS!H10</f>
        <v>#N/A</v>
      </c>
      <c r="K17" s="4" t="e">
        <f t="shared" si="5"/>
        <v>#N/A</v>
      </c>
      <c r="L17" s="4" t="e">
        <f t="shared" si="4"/>
        <v>#N/A</v>
      </c>
      <c r="M17" t="e">
        <f t="shared" si="1"/>
        <v>#N/A</v>
      </c>
      <c r="N17">
        <f>NAMES!Z11</f>
        <v>0</v>
      </c>
    </row>
    <row r="18" spans="2:14" ht="12.75">
      <c r="B18" s="161" t="e">
        <f>SWEEPS!B11</f>
        <v>#N/A</v>
      </c>
      <c r="C18" t="e">
        <f>SWEEPS!C11</f>
        <v>#N/A</v>
      </c>
      <c r="D18" t="e">
        <f>SWEEPS!D11</f>
        <v>#N/A</v>
      </c>
      <c r="E18" s="4" t="e">
        <f t="shared" si="2"/>
        <v>#N/A</v>
      </c>
      <c r="F18" s="4" t="e">
        <f t="shared" si="3"/>
        <v>#N/A</v>
      </c>
      <c r="G18" t="e">
        <f t="shared" si="0"/>
        <v>#N/A</v>
      </c>
      <c r="H18" s="161" t="e">
        <f>SWEEPS!F11</f>
        <v>#N/A</v>
      </c>
      <c r="I18" s="48" t="e">
        <f>SWEEPS!G11</f>
        <v>#N/A</v>
      </c>
      <c r="J18" s="48" t="e">
        <f>SWEEPS!H11</f>
        <v>#N/A</v>
      </c>
      <c r="K18" s="4" t="e">
        <f t="shared" si="5"/>
        <v>#N/A</v>
      </c>
      <c r="L18" s="4" t="e">
        <f t="shared" si="4"/>
        <v>#N/A</v>
      </c>
      <c r="M18" t="e">
        <f t="shared" si="1"/>
        <v>#N/A</v>
      </c>
      <c r="N18">
        <f>NAMES!Z12</f>
        <v>0</v>
      </c>
    </row>
    <row r="19" spans="2:14" ht="12.75">
      <c r="B19" s="161" t="e">
        <f>SWEEPS!B12</f>
        <v>#N/A</v>
      </c>
      <c r="C19" t="e">
        <f>SWEEPS!C12</f>
        <v>#N/A</v>
      </c>
      <c r="D19" t="e">
        <f>SWEEPS!D12</f>
        <v>#N/A</v>
      </c>
      <c r="E19" s="4" t="e">
        <f t="shared" si="2"/>
        <v>#N/A</v>
      </c>
      <c r="F19" s="4" t="e">
        <f t="shared" si="3"/>
        <v>#N/A</v>
      </c>
      <c r="G19" t="e">
        <f t="shared" si="0"/>
        <v>#N/A</v>
      </c>
      <c r="H19" s="161" t="e">
        <f>SWEEPS!F12</f>
        <v>#N/A</v>
      </c>
      <c r="I19" s="48" t="e">
        <f>SWEEPS!G12</f>
        <v>#N/A</v>
      </c>
      <c r="J19" s="48" t="e">
        <f>SWEEPS!H12</f>
        <v>#N/A</v>
      </c>
      <c r="K19" s="4" t="e">
        <f t="shared" si="5"/>
        <v>#N/A</v>
      </c>
      <c r="L19" s="4" t="e">
        <f t="shared" si="4"/>
        <v>#N/A</v>
      </c>
      <c r="M19" t="e">
        <f t="shared" si="1"/>
        <v>#N/A</v>
      </c>
      <c r="N19">
        <f>NAMES!Z13</f>
        <v>0</v>
      </c>
    </row>
    <row r="20" spans="2:14" ht="12.75">
      <c r="B20" s="161" t="e">
        <f>SWEEPS!B13</f>
        <v>#N/A</v>
      </c>
      <c r="C20" t="e">
        <f>SWEEPS!C13</f>
        <v>#N/A</v>
      </c>
      <c r="D20" t="e">
        <f>SWEEPS!D13</f>
        <v>#N/A</v>
      </c>
      <c r="E20" s="4" t="e">
        <f t="shared" si="2"/>
        <v>#N/A</v>
      </c>
      <c r="F20" s="4" t="e">
        <f t="shared" si="3"/>
        <v>#N/A</v>
      </c>
      <c r="G20" t="e">
        <f t="shared" si="0"/>
        <v>#N/A</v>
      </c>
      <c r="H20" s="161" t="e">
        <f>SWEEPS!F13</f>
        <v>#N/A</v>
      </c>
      <c r="I20" s="48" t="e">
        <f>SWEEPS!G13</f>
        <v>#N/A</v>
      </c>
      <c r="J20" s="48" t="e">
        <f>SWEEPS!H13</f>
        <v>#N/A</v>
      </c>
      <c r="K20" s="4" t="e">
        <f t="shared" si="5"/>
        <v>#N/A</v>
      </c>
      <c r="L20" s="4" t="e">
        <f t="shared" si="4"/>
        <v>#N/A</v>
      </c>
      <c r="M20" t="e">
        <f t="shared" si="1"/>
        <v>#N/A</v>
      </c>
      <c r="N20">
        <f>NAMES!Z14</f>
        <v>0</v>
      </c>
    </row>
    <row r="21" spans="2:14" ht="12.75">
      <c r="B21" s="161" t="e">
        <f>SWEEPS!B14</f>
        <v>#N/A</v>
      </c>
      <c r="C21" t="e">
        <f>SWEEPS!C14</f>
        <v>#N/A</v>
      </c>
      <c r="D21" t="e">
        <f>SWEEPS!D14</f>
        <v>#N/A</v>
      </c>
      <c r="E21" s="4" t="e">
        <f t="shared" si="2"/>
        <v>#N/A</v>
      </c>
      <c r="F21" s="4" t="e">
        <f t="shared" si="3"/>
        <v>#N/A</v>
      </c>
      <c r="G21" t="e">
        <f t="shared" si="0"/>
        <v>#N/A</v>
      </c>
      <c r="H21" s="161" t="e">
        <f>SWEEPS!F14</f>
        <v>#N/A</v>
      </c>
      <c r="I21" s="48" t="e">
        <f>SWEEPS!G14</f>
        <v>#N/A</v>
      </c>
      <c r="J21" s="48" t="e">
        <f>SWEEPS!H14</f>
        <v>#N/A</v>
      </c>
      <c r="K21" s="4" t="e">
        <f t="shared" si="5"/>
        <v>#N/A</v>
      </c>
      <c r="L21" s="4" t="e">
        <f t="shared" si="4"/>
        <v>#N/A</v>
      </c>
      <c r="M21" t="e">
        <f t="shared" si="1"/>
        <v>#N/A</v>
      </c>
      <c r="N21">
        <f>NAMES!Z15</f>
        <v>0</v>
      </c>
    </row>
    <row r="22" spans="2:14" ht="12.75">
      <c r="B22" s="161" t="e">
        <f>SWEEPS!B15</f>
        <v>#N/A</v>
      </c>
      <c r="C22" t="e">
        <f>SWEEPS!C15</f>
        <v>#N/A</v>
      </c>
      <c r="D22" t="e">
        <f>SWEEPS!D15</f>
        <v>#N/A</v>
      </c>
      <c r="E22" s="4" t="e">
        <f t="shared" si="2"/>
        <v>#N/A</v>
      </c>
      <c r="F22" s="4" t="e">
        <f t="shared" si="3"/>
        <v>#N/A</v>
      </c>
      <c r="G22" t="e">
        <f t="shared" si="0"/>
        <v>#N/A</v>
      </c>
      <c r="H22" s="161" t="e">
        <f>SWEEPS!F15</f>
        <v>#N/A</v>
      </c>
      <c r="I22" s="48" t="e">
        <f>SWEEPS!G15</f>
        <v>#N/A</v>
      </c>
      <c r="J22" s="48" t="e">
        <f>SWEEPS!H15</f>
        <v>#N/A</v>
      </c>
      <c r="K22" s="4" t="e">
        <f t="shared" si="5"/>
        <v>#N/A</v>
      </c>
      <c r="L22" s="4" t="e">
        <f t="shared" si="4"/>
        <v>#N/A</v>
      </c>
      <c r="M22" t="e">
        <f t="shared" si="1"/>
        <v>#N/A</v>
      </c>
      <c r="N22">
        <f>NAMES!Z16</f>
        <v>0</v>
      </c>
    </row>
    <row r="23" spans="2:14" ht="12.75">
      <c r="B23" s="161" t="e">
        <f>SWEEPS!B16</f>
        <v>#N/A</v>
      </c>
      <c r="C23" t="e">
        <f>SWEEPS!C16</f>
        <v>#N/A</v>
      </c>
      <c r="D23" t="e">
        <f>SWEEPS!D16</f>
        <v>#N/A</v>
      </c>
      <c r="E23" s="4" t="e">
        <f t="shared" si="2"/>
        <v>#N/A</v>
      </c>
      <c r="F23" s="4" t="e">
        <f t="shared" si="3"/>
        <v>#N/A</v>
      </c>
      <c r="G23" t="e">
        <f t="shared" si="0"/>
        <v>#N/A</v>
      </c>
      <c r="H23" s="161" t="e">
        <f>SWEEPS!F16</f>
        <v>#N/A</v>
      </c>
      <c r="I23" s="48" t="e">
        <f>SWEEPS!G16</f>
        <v>#N/A</v>
      </c>
      <c r="J23" s="48" t="e">
        <f>SWEEPS!H16</f>
        <v>#N/A</v>
      </c>
      <c r="K23" s="4" t="e">
        <f t="shared" si="5"/>
        <v>#N/A</v>
      </c>
      <c r="L23" s="4" t="e">
        <f t="shared" si="4"/>
        <v>#N/A</v>
      </c>
      <c r="M23" t="e">
        <f t="shared" si="1"/>
        <v>#N/A</v>
      </c>
      <c r="N23">
        <f>NAMES!Z17</f>
        <v>0</v>
      </c>
    </row>
    <row r="24" spans="2:14" ht="12.75">
      <c r="B24" s="161" t="e">
        <f>SWEEPS!B17</f>
        <v>#N/A</v>
      </c>
      <c r="C24" t="e">
        <f>SWEEPS!C17</f>
        <v>#N/A</v>
      </c>
      <c r="D24" t="e">
        <f>SWEEPS!D17</f>
        <v>#N/A</v>
      </c>
      <c r="E24" s="4" t="e">
        <f t="shared" si="2"/>
        <v>#N/A</v>
      </c>
      <c r="F24" s="4" t="e">
        <f t="shared" si="3"/>
        <v>#N/A</v>
      </c>
      <c r="G24" t="e">
        <f t="shared" si="0"/>
        <v>#N/A</v>
      </c>
      <c r="H24" s="161" t="e">
        <f>SWEEPS!F17</f>
        <v>#N/A</v>
      </c>
      <c r="I24" s="48" t="e">
        <f>SWEEPS!G17</f>
        <v>#N/A</v>
      </c>
      <c r="J24" s="48" t="e">
        <f>SWEEPS!H17</f>
        <v>#N/A</v>
      </c>
      <c r="K24" s="4" t="e">
        <f t="shared" si="5"/>
        <v>#N/A</v>
      </c>
      <c r="L24" s="4" t="e">
        <f t="shared" si="4"/>
        <v>#N/A</v>
      </c>
      <c r="M24" t="e">
        <f t="shared" si="1"/>
        <v>#N/A</v>
      </c>
      <c r="N24">
        <f>NAMES!Z18</f>
        <v>0</v>
      </c>
    </row>
    <row r="25" spans="2:14" ht="12.75">
      <c r="B25" s="161" t="e">
        <f>SWEEPS!B18</f>
        <v>#N/A</v>
      </c>
      <c r="C25" t="e">
        <f>SWEEPS!C18</f>
        <v>#N/A</v>
      </c>
      <c r="F25" s="4">
        <f t="shared" si="3"/>
      </c>
      <c r="G25">
        <f t="shared" si="0"/>
      </c>
      <c r="L25" s="4">
        <f t="shared" si="4"/>
      </c>
      <c r="M25">
        <f t="shared" si="1"/>
      </c>
      <c r="N25">
        <f>NAMES!Z19</f>
        <v>0</v>
      </c>
    </row>
    <row r="26" spans="6:14" ht="12.75">
      <c r="F26" s="4" t="e">
        <f>SUM(F11:F25)</f>
        <v>#N/A</v>
      </c>
      <c r="L26" s="4" t="e">
        <f>SUM(L11:L25)</f>
        <v>#N/A</v>
      </c>
      <c r="N26">
        <f>SUM(N11:N25)</f>
        <v>0</v>
      </c>
    </row>
    <row r="27" spans="6:12" ht="12.75">
      <c r="F27" s="4" t="s">
        <v>112</v>
      </c>
      <c r="L27" s="4" t="s">
        <v>112</v>
      </c>
    </row>
    <row r="28" spans="2:13" ht="12.75">
      <c r="B28" s="161" t="str">
        <f>SWEEPS!J3</f>
        <v>PLACE</v>
      </c>
      <c r="C28" s="48" t="str">
        <f>SWEEPS!K3</f>
        <v>FLIGHT-C</v>
      </c>
      <c r="D28" s="48" t="str">
        <f>SWEEPS!L3</f>
        <v>TOTAL</v>
      </c>
      <c r="E28" s="4" t="s">
        <v>111</v>
      </c>
      <c r="F28" s="4" t="s">
        <v>114</v>
      </c>
      <c r="G28" t="s">
        <v>88</v>
      </c>
      <c r="H28" s="161" t="str">
        <f>SWEEPS!N3</f>
        <v>PLACE</v>
      </c>
      <c r="I28" s="48" t="str">
        <f>SWEEPS!O3</f>
        <v>FLIGHT-D</v>
      </c>
      <c r="J28" s="48" t="str">
        <f>SWEEPS!P3</f>
        <v>TOTAL</v>
      </c>
      <c r="K28" s="4" t="s">
        <v>111</v>
      </c>
      <c r="L28" s="4" t="s">
        <v>114</v>
      </c>
      <c r="M28" t="s">
        <v>88</v>
      </c>
    </row>
    <row r="29" spans="2:13" ht="12.75">
      <c r="B29" s="161">
        <f>SWEEPS!J4</f>
        <v>1</v>
      </c>
      <c r="C29" s="48" t="e">
        <f>SWEEPS!K4</f>
        <v>#N/A</v>
      </c>
      <c r="D29" s="48" t="e">
        <f>SWEEPS!L4</f>
        <v>#N/A</v>
      </c>
      <c r="E29" s="4">
        <v>1</v>
      </c>
      <c r="F29" s="4">
        <f>IF(E29="","",SUMIF(E$29:E$42,E29,$N$11:$N$25)/G29)</f>
        <v>0</v>
      </c>
      <c r="G29">
        <f>IF(E29="","",COUNTIF(E$29:E$42,E29))</f>
        <v>1</v>
      </c>
      <c r="H29" s="161">
        <f>SWEEPS!N4</f>
        <v>1</v>
      </c>
      <c r="I29" s="48" t="e">
        <f>SWEEPS!O4</f>
        <v>#N/A</v>
      </c>
      <c r="J29" s="48" t="e">
        <f>SWEEPS!P4</f>
        <v>#N/A</v>
      </c>
      <c r="K29" s="4">
        <v>1</v>
      </c>
      <c r="L29" s="4">
        <f>IF(K29="","",SUMIF(K$29:K$41,K29,$N$11:$N$25)/M29)</f>
        <v>0</v>
      </c>
      <c r="M29">
        <f>IF(K29="","",COUNTIF(K$29:K$42,K29))</f>
        <v>1</v>
      </c>
    </row>
    <row r="30" spans="2:13" ht="12.75">
      <c r="B30" s="161" t="e">
        <f>SWEEPS!J5</f>
        <v>#N/A</v>
      </c>
      <c r="C30" s="48" t="e">
        <f>SWEEPS!K5</f>
        <v>#N/A</v>
      </c>
      <c r="D30" s="48" t="e">
        <f>SWEEPS!L5</f>
        <v>#N/A</v>
      </c>
      <c r="E30" s="4" t="e">
        <f>IF(D30=D29,E29,B30)</f>
        <v>#N/A</v>
      </c>
      <c r="F30" s="4" t="e">
        <f aca="true" t="shared" si="6" ref="F30:F42">IF(E30="","",SUMIF(E$29:E$42,E30,$N$11:$N$25)/G30)</f>
        <v>#N/A</v>
      </c>
      <c r="G30" t="e">
        <f aca="true" t="shared" si="7" ref="G30:G42">IF(E30="","",COUNTIF(E$29:E$42,E30))</f>
        <v>#N/A</v>
      </c>
      <c r="H30" s="161" t="e">
        <f>SWEEPS!N5</f>
        <v>#N/A</v>
      </c>
      <c r="I30" s="48" t="e">
        <f>SWEEPS!O5</f>
        <v>#N/A</v>
      </c>
      <c r="J30" s="48" t="e">
        <f>SWEEPS!P5</f>
        <v>#N/A</v>
      </c>
      <c r="K30" s="4" t="e">
        <f>IF(J30=J29,K29,H30)</f>
        <v>#N/A</v>
      </c>
      <c r="L30" s="4" t="e">
        <f aca="true" t="shared" si="8" ref="L30:L42">IF(K30="","",SUMIF(K$29:K$41,K30,$N$11:$N$25)/M30)</f>
        <v>#N/A</v>
      </c>
      <c r="M30" t="e">
        <f aca="true" t="shared" si="9" ref="M30:M42">IF(K30="","",COUNTIF(K$29:K$42,K30))</f>
        <v>#N/A</v>
      </c>
    </row>
    <row r="31" spans="2:13" ht="12.75">
      <c r="B31" s="161" t="e">
        <f>SWEEPS!J6</f>
        <v>#N/A</v>
      </c>
      <c r="C31" s="48" t="e">
        <f>SWEEPS!K6</f>
        <v>#N/A</v>
      </c>
      <c r="D31" s="48" t="e">
        <f>SWEEPS!L6</f>
        <v>#N/A</v>
      </c>
      <c r="E31" s="4" t="e">
        <f aca="true" t="shared" si="10" ref="E31:E42">IF(D31=D30,E30,B31)</f>
        <v>#N/A</v>
      </c>
      <c r="F31" s="4" t="e">
        <f t="shared" si="6"/>
        <v>#N/A</v>
      </c>
      <c r="G31" t="e">
        <f t="shared" si="7"/>
        <v>#N/A</v>
      </c>
      <c r="H31" s="161" t="e">
        <f>SWEEPS!N6</f>
        <v>#N/A</v>
      </c>
      <c r="I31" s="48" t="e">
        <f>SWEEPS!O6</f>
        <v>#N/A</v>
      </c>
      <c r="J31" s="48" t="e">
        <f>SWEEPS!P6</f>
        <v>#N/A</v>
      </c>
      <c r="K31" s="4" t="e">
        <f aca="true" t="shared" si="11" ref="K31:K42">IF(J31=J30,K30,H31)</f>
        <v>#N/A</v>
      </c>
      <c r="L31" s="4" t="e">
        <f t="shared" si="8"/>
        <v>#N/A</v>
      </c>
      <c r="M31" t="e">
        <f t="shared" si="9"/>
        <v>#N/A</v>
      </c>
    </row>
    <row r="32" spans="2:13" ht="12.75">
      <c r="B32" s="161" t="e">
        <f>SWEEPS!J7</f>
        <v>#N/A</v>
      </c>
      <c r="C32" s="48" t="e">
        <f>SWEEPS!K7</f>
        <v>#N/A</v>
      </c>
      <c r="D32" s="48" t="e">
        <f>SWEEPS!L7</f>
        <v>#N/A</v>
      </c>
      <c r="E32" s="4" t="e">
        <f t="shared" si="10"/>
        <v>#N/A</v>
      </c>
      <c r="F32" s="4" t="e">
        <f t="shared" si="6"/>
        <v>#N/A</v>
      </c>
      <c r="G32" t="e">
        <f t="shared" si="7"/>
        <v>#N/A</v>
      </c>
      <c r="H32" s="161" t="e">
        <f>SWEEPS!N7</f>
        <v>#N/A</v>
      </c>
      <c r="I32" s="48" t="e">
        <f>SWEEPS!O7</f>
        <v>#N/A</v>
      </c>
      <c r="J32" s="48" t="e">
        <f>SWEEPS!P7</f>
        <v>#N/A</v>
      </c>
      <c r="K32" s="4" t="e">
        <f t="shared" si="11"/>
        <v>#N/A</v>
      </c>
      <c r="L32" s="4" t="e">
        <f t="shared" si="8"/>
        <v>#N/A</v>
      </c>
      <c r="M32" t="e">
        <f t="shared" si="9"/>
        <v>#N/A</v>
      </c>
    </row>
    <row r="33" spans="2:13" ht="12.75">
      <c r="B33" s="161" t="e">
        <f>SWEEPS!J8</f>
        <v>#N/A</v>
      </c>
      <c r="C33" s="48" t="e">
        <f>SWEEPS!K8</f>
        <v>#N/A</v>
      </c>
      <c r="D33" s="48" t="e">
        <f>SWEEPS!L8</f>
        <v>#N/A</v>
      </c>
      <c r="E33" s="4" t="e">
        <f t="shared" si="10"/>
        <v>#N/A</v>
      </c>
      <c r="F33" s="4" t="e">
        <f t="shared" si="6"/>
        <v>#N/A</v>
      </c>
      <c r="G33" t="e">
        <f t="shared" si="7"/>
        <v>#N/A</v>
      </c>
      <c r="H33" s="161" t="e">
        <f>SWEEPS!N8</f>
        <v>#N/A</v>
      </c>
      <c r="I33" s="48" t="e">
        <f>SWEEPS!O8</f>
        <v>#N/A</v>
      </c>
      <c r="J33" s="48" t="e">
        <f>SWEEPS!P8</f>
        <v>#N/A</v>
      </c>
      <c r="K33" s="4" t="e">
        <f t="shared" si="11"/>
        <v>#N/A</v>
      </c>
      <c r="L33" s="4" t="e">
        <f t="shared" si="8"/>
        <v>#N/A</v>
      </c>
      <c r="M33" t="e">
        <f t="shared" si="9"/>
        <v>#N/A</v>
      </c>
    </row>
    <row r="34" spans="2:13" ht="12.75">
      <c r="B34" s="161" t="e">
        <f>SWEEPS!J9</f>
        <v>#N/A</v>
      </c>
      <c r="C34" s="48" t="e">
        <f>SWEEPS!K9</f>
        <v>#N/A</v>
      </c>
      <c r="D34" s="48" t="e">
        <f>SWEEPS!L9</f>
        <v>#N/A</v>
      </c>
      <c r="E34" s="4" t="e">
        <f t="shared" si="10"/>
        <v>#N/A</v>
      </c>
      <c r="F34" s="4" t="e">
        <f t="shared" si="6"/>
        <v>#N/A</v>
      </c>
      <c r="G34" t="e">
        <f t="shared" si="7"/>
        <v>#N/A</v>
      </c>
      <c r="H34" s="161" t="e">
        <f>SWEEPS!N9</f>
        <v>#N/A</v>
      </c>
      <c r="I34" s="48" t="e">
        <f>SWEEPS!O9</f>
        <v>#N/A</v>
      </c>
      <c r="J34" s="48" t="e">
        <f>SWEEPS!P9</f>
        <v>#N/A</v>
      </c>
      <c r="K34" s="4" t="e">
        <f t="shared" si="11"/>
        <v>#N/A</v>
      </c>
      <c r="L34" s="4" t="e">
        <f t="shared" si="8"/>
        <v>#N/A</v>
      </c>
      <c r="M34" t="e">
        <f t="shared" si="9"/>
        <v>#N/A</v>
      </c>
    </row>
    <row r="35" spans="2:13" ht="12.75">
      <c r="B35" s="161" t="e">
        <f>SWEEPS!J10</f>
        <v>#N/A</v>
      </c>
      <c r="C35" s="48" t="e">
        <f>SWEEPS!K10</f>
        <v>#N/A</v>
      </c>
      <c r="D35" s="48" t="e">
        <f>SWEEPS!L10</f>
        <v>#N/A</v>
      </c>
      <c r="E35" s="4" t="e">
        <f t="shared" si="10"/>
        <v>#N/A</v>
      </c>
      <c r="F35" s="4" t="e">
        <f t="shared" si="6"/>
        <v>#N/A</v>
      </c>
      <c r="G35" t="e">
        <f t="shared" si="7"/>
        <v>#N/A</v>
      </c>
      <c r="H35" s="161" t="e">
        <f>SWEEPS!N10</f>
        <v>#N/A</v>
      </c>
      <c r="I35" s="48" t="e">
        <f>SWEEPS!O10</f>
        <v>#N/A</v>
      </c>
      <c r="J35" s="48" t="e">
        <f>SWEEPS!P10</f>
        <v>#N/A</v>
      </c>
      <c r="K35" s="4" t="e">
        <f t="shared" si="11"/>
        <v>#N/A</v>
      </c>
      <c r="L35" s="4" t="e">
        <f t="shared" si="8"/>
        <v>#N/A</v>
      </c>
      <c r="M35" t="e">
        <f t="shared" si="9"/>
        <v>#N/A</v>
      </c>
    </row>
    <row r="36" spans="2:13" ht="12.75">
      <c r="B36" s="161" t="e">
        <f>SWEEPS!J11</f>
        <v>#N/A</v>
      </c>
      <c r="C36" s="48" t="e">
        <f>SWEEPS!K11</f>
        <v>#N/A</v>
      </c>
      <c r="D36" s="48" t="e">
        <f>SWEEPS!L11</f>
        <v>#N/A</v>
      </c>
      <c r="E36" s="4" t="e">
        <f t="shared" si="10"/>
        <v>#N/A</v>
      </c>
      <c r="F36" s="4" t="e">
        <f t="shared" si="6"/>
        <v>#N/A</v>
      </c>
      <c r="G36" t="e">
        <f t="shared" si="7"/>
        <v>#N/A</v>
      </c>
      <c r="H36" s="161" t="e">
        <f>SWEEPS!N11</f>
        <v>#N/A</v>
      </c>
      <c r="I36" s="48" t="e">
        <f>SWEEPS!O11</f>
        <v>#N/A</v>
      </c>
      <c r="J36" s="48" t="e">
        <f>SWEEPS!P11</f>
        <v>#N/A</v>
      </c>
      <c r="K36" s="4" t="e">
        <f t="shared" si="11"/>
        <v>#N/A</v>
      </c>
      <c r="L36" s="4" t="e">
        <f t="shared" si="8"/>
        <v>#N/A</v>
      </c>
      <c r="M36" t="e">
        <f t="shared" si="9"/>
        <v>#N/A</v>
      </c>
    </row>
    <row r="37" spans="2:13" ht="12.75">
      <c r="B37" s="161" t="e">
        <f>SWEEPS!J12</f>
        <v>#N/A</v>
      </c>
      <c r="C37" s="48" t="e">
        <f>SWEEPS!K12</f>
        <v>#N/A</v>
      </c>
      <c r="D37" s="48" t="e">
        <f>SWEEPS!L12</f>
        <v>#N/A</v>
      </c>
      <c r="E37" s="4" t="e">
        <f t="shared" si="10"/>
        <v>#N/A</v>
      </c>
      <c r="F37" s="4" t="e">
        <f t="shared" si="6"/>
        <v>#N/A</v>
      </c>
      <c r="G37" t="e">
        <f t="shared" si="7"/>
        <v>#N/A</v>
      </c>
      <c r="H37" s="161" t="e">
        <f>SWEEPS!N12</f>
        <v>#N/A</v>
      </c>
      <c r="I37" s="48" t="e">
        <f>SWEEPS!O12</f>
        <v>#N/A</v>
      </c>
      <c r="J37" s="48" t="e">
        <f>SWEEPS!P12</f>
        <v>#N/A</v>
      </c>
      <c r="K37" s="4" t="e">
        <f t="shared" si="11"/>
        <v>#N/A</v>
      </c>
      <c r="L37" s="4" t="e">
        <f t="shared" si="8"/>
        <v>#N/A</v>
      </c>
      <c r="M37" t="e">
        <f t="shared" si="9"/>
        <v>#N/A</v>
      </c>
    </row>
    <row r="38" spans="2:13" ht="12.75">
      <c r="B38" s="161" t="e">
        <f>SWEEPS!J13</f>
        <v>#N/A</v>
      </c>
      <c r="C38" s="48" t="e">
        <f>SWEEPS!K13</f>
        <v>#N/A</v>
      </c>
      <c r="D38" s="48" t="e">
        <f>SWEEPS!L13</f>
        <v>#N/A</v>
      </c>
      <c r="E38" s="4" t="e">
        <f t="shared" si="10"/>
        <v>#N/A</v>
      </c>
      <c r="F38" s="4" t="e">
        <f t="shared" si="6"/>
        <v>#N/A</v>
      </c>
      <c r="G38" t="e">
        <f t="shared" si="7"/>
        <v>#N/A</v>
      </c>
      <c r="H38" s="161" t="e">
        <f>SWEEPS!N13</f>
        <v>#N/A</v>
      </c>
      <c r="I38" s="48" t="e">
        <f>SWEEPS!O13</f>
        <v>#N/A</v>
      </c>
      <c r="J38" s="48" t="e">
        <f>SWEEPS!P13</f>
        <v>#N/A</v>
      </c>
      <c r="K38" s="4" t="e">
        <f t="shared" si="11"/>
        <v>#N/A</v>
      </c>
      <c r="L38" s="4" t="e">
        <f t="shared" si="8"/>
        <v>#N/A</v>
      </c>
      <c r="M38" t="e">
        <f t="shared" si="9"/>
        <v>#N/A</v>
      </c>
    </row>
    <row r="39" spans="2:13" ht="12.75">
      <c r="B39" s="161" t="e">
        <f>SWEEPS!J14</f>
        <v>#N/A</v>
      </c>
      <c r="C39" s="48" t="e">
        <f>SWEEPS!K14</f>
        <v>#N/A</v>
      </c>
      <c r="D39" s="48" t="e">
        <f>SWEEPS!L14</f>
        <v>#N/A</v>
      </c>
      <c r="E39" s="4" t="e">
        <f t="shared" si="10"/>
        <v>#N/A</v>
      </c>
      <c r="F39" s="4" t="e">
        <f t="shared" si="6"/>
        <v>#N/A</v>
      </c>
      <c r="G39" t="e">
        <f t="shared" si="7"/>
        <v>#N/A</v>
      </c>
      <c r="H39" s="161" t="e">
        <f>SWEEPS!N14</f>
        <v>#N/A</v>
      </c>
      <c r="I39" s="48" t="e">
        <f>SWEEPS!O14</f>
        <v>#N/A</v>
      </c>
      <c r="J39" s="48" t="e">
        <f>SWEEPS!P14</f>
        <v>#N/A</v>
      </c>
      <c r="K39" s="4" t="e">
        <f t="shared" si="11"/>
        <v>#N/A</v>
      </c>
      <c r="L39" s="4" t="e">
        <f t="shared" si="8"/>
        <v>#N/A</v>
      </c>
      <c r="M39" t="e">
        <f t="shared" si="9"/>
        <v>#N/A</v>
      </c>
    </row>
    <row r="40" spans="2:13" ht="12.75">
      <c r="B40" s="161" t="e">
        <f>SWEEPS!J15</f>
        <v>#N/A</v>
      </c>
      <c r="C40" s="48" t="e">
        <f>SWEEPS!K15</f>
        <v>#N/A</v>
      </c>
      <c r="D40" s="48" t="e">
        <f>SWEEPS!L15</f>
        <v>#N/A</v>
      </c>
      <c r="E40" s="4" t="e">
        <f t="shared" si="10"/>
        <v>#N/A</v>
      </c>
      <c r="F40" s="4" t="e">
        <f t="shared" si="6"/>
        <v>#N/A</v>
      </c>
      <c r="G40" t="e">
        <f t="shared" si="7"/>
        <v>#N/A</v>
      </c>
      <c r="H40" s="161" t="e">
        <f>SWEEPS!N15</f>
        <v>#N/A</v>
      </c>
      <c r="I40" s="48" t="e">
        <f>SWEEPS!O15</f>
        <v>#N/A</v>
      </c>
      <c r="J40" s="48" t="e">
        <f>SWEEPS!P15</f>
        <v>#N/A</v>
      </c>
      <c r="K40" s="4" t="e">
        <f t="shared" si="11"/>
        <v>#N/A</v>
      </c>
      <c r="L40" s="4" t="e">
        <f t="shared" si="8"/>
        <v>#N/A</v>
      </c>
      <c r="M40" t="e">
        <f t="shared" si="9"/>
        <v>#N/A</v>
      </c>
    </row>
    <row r="41" spans="2:13" ht="12.75">
      <c r="B41" s="161" t="e">
        <f>SWEEPS!J16</f>
        <v>#N/A</v>
      </c>
      <c r="C41" s="48" t="e">
        <f>SWEEPS!K16</f>
        <v>#N/A</v>
      </c>
      <c r="D41" s="48" t="e">
        <f>SWEEPS!L16</f>
        <v>#N/A</v>
      </c>
      <c r="E41" s="4" t="e">
        <f t="shared" si="10"/>
        <v>#N/A</v>
      </c>
      <c r="F41" s="4" t="e">
        <f t="shared" si="6"/>
        <v>#N/A</v>
      </c>
      <c r="G41" t="e">
        <f t="shared" si="7"/>
        <v>#N/A</v>
      </c>
      <c r="H41" s="161" t="e">
        <f>SWEEPS!N16</f>
        <v>#N/A</v>
      </c>
      <c r="I41" s="48" t="e">
        <f>SWEEPS!O16</f>
        <v>#N/A</v>
      </c>
      <c r="J41" s="48" t="e">
        <f>SWEEPS!P16</f>
        <v>#N/A</v>
      </c>
      <c r="K41" s="4" t="e">
        <f t="shared" si="11"/>
        <v>#N/A</v>
      </c>
      <c r="L41" s="4" t="e">
        <f t="shared" si="8"/>
        <v>#N/A</v>
      </c>
      <c r="M41" t="e">
        <f t="shared" si="9"/>
        <v>#N/A</v>
      </c>
    </row>
    <row r="42" spans="2:13" ht="12.75">
      <c r="B42" s="161" t="e">
        <f>SWEEPS!J17</f>
        <v>#N/A</v>
      </c>
      <c r="C42" s="48" t="e">
        <f>SWEEPS!K17</f>
        <v>#N/A</v>
      </c>
      <c r="D42" s="48" t="e">
        <f>SWEEPS!L17</f>
        <v>#N/A</v>
      </c>
      <c r="E42" s="4" t="e">
        <f t="shared" si="10"/>
        <v>#N/A</v>
      </c>
      <c r="F42" s="4" t="e">
        <f t="shared" si="6"/>
        <v>#N/A</v>
      </c>
      <c r="G42" t="e">
        <f t="shared" si="7"/>
        <v>#N/A</v>
      </c>
      <c r="H42" s="161" t="e">
        <f>SWEEPS!N17</f>
        <v>#N/A</v>
      </c>
      <c r="I42" s="48" t="e">
        <f>SWEEPS!O17</f>
        <v>#N/A</v>
      </c>
      <c r="J42" s="48" t="e">
        <f>SWEEPS!P17</f>
        <v>#N/A</v>
      </c>
      <c r="K42" s="4" t="e">
        <f t="shared" si="11"/>
        <v>#N/A</v>
      </c>
      <c r="L42" s="4" t="e">
        <f t="shared" si="8"/>
        <v>#N/A</v>
      </c>
      <c r="M42" t="e">
        <f t="shared" si="9"/>
        <v>#N/A</v>
      </c>
    </row>
    <row r="43" spans="6:14" ht="12.75">
      <c r="F43" s="4" t="e">
        <f>SUM(F29:F42)</f>
        <v>#N/A</v>
      </c>
      <c r="L43" s="4" t="e">
        <f>SUM(L29:L42)</f>
        <v>#N/A</v>
      </c>
      <c r="N43" t="e">
        <f>F26+L26+F43+L43</f>
        <v>#N/A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85"/>
  <sheetViews>
    <sheetView zoomScale="75" zoomScaleNormal="75" zoomScalePageLayoutView="0" workbookViewId="0" topLeftCell="A52">
      <selection activeCell="F9" sqref="F9"/>
    </sheetView>
  </sheetViews>
  <sheetFormatPr defaultColWidth="9.140625" defaultRowHeight="12.75"/>
  <cols>
    <col min="1" max="1" width="8.00390625" style="20" customWidth="1"/>
    <col min="2" max="2" width="42.00390625" style="0" customWidth="1"/>
    <col min="3" max="3" width="14.7109375" style="0" customWidth="1"/>
    <col min="4" max="4" width="42.00390625" style="0" customWidth="1"/>
    <col min="5" max="6" width="6.421875" style="0" customWidth="1"/>
    <col min="7" max="7" width="7.28125" style="0" customWidth="1"/>
    <col min="8" max="8" width="8.140625" style="0" bestFit="1" customWidth="1"/>
    <col min="9" max="9" width="6.8515625" style="0" customWidth="1"/>
    <col min="11" max="11" width="18.7109375" style="0" customWidth="1"/>
    <col min="12" max="12" width="18.421875" style="0" customWidth="1"/>
  </cols>
  <sheetData>
    <row r="2" spans="6:9" ht="12.75">
      <c r="F2" t="s">
        <v>117</v>
      </c>
      <c r="G2" t="s">
        <v>116</v>
      </c>
      <c r="H2" t="s">
        <v>118</v>
      </c>
      <c r="I2" t="s">
        <v>79</v>
      </c>
    </row>
    <row r="3" spans="6:7" ht="12.75">
      <c r="F3" t="s">
        <v>115</v>
      </c>
      <c r="G3" t="s">
        <v>114</v>
      </c>
    </row>
    <row r="4" spans="3:7" ht="23.25" customHeight="1">
      <c r="C4" s="316" t="s">
        <v>130</v>
      </c>
      <c r="D4" s="316"/>
      <c r="F4" s="3">
        <f>NAMES!Z20*4</f>
        <v>0</v>
      </c>
      <c r="G4" s="3" t="e">
        <f>SUM(G6:G183)</f>
        <v>#N/A</v>
      </c>
    </row>
    <row r="5" spans="1:4" ht="24.75" customHeight="1" thickBot="1">
      <c r="A5" s="169"/>
      <c r="B5" s="172"/>
      <c r="C5" s="172"/>
      <c r="D5" s="172"/>
    </row>
    <row r="6" spans="1:9" ht="21.75" customHeight="1">
      <c r="A6" s="169"/>
      <c r="B6" s="183" t="str">
        <f>$C$4</f>
        <v>TEAM FINISH</v>
      </c>
      <c r="C6" s="172"/>
      <c r="D6" s="183" t="str">
        <f>$C$4</f>
        <v>TEAM FINISH</v>
      </c>
      <c r="H6" s="163">
        <f>IF(NAMES!Z5="","",NAMES!Z5)</f>
      </c>
      <c r="I6">
        <f>IF(NAMES!Z5="","",NAMES!Y5)</f>
      </c>
    </row>
    <row r="7" spans="1:9" ht="21.75" customHeight="1">
      <c r="A7" s="169"/>
      <c r="B7" s="173" t="s">
        <v>129</v>
      </c>
      <c r="C7" s="172"/>
      <c r="D7" s="184" t="s">
        <v>14</v>
      </c>
      <c r="H7" s="163">
        <f>IF(NAMES!Z6="","",NAMES!Z6)</f>
      </c>
      <c r="I7">
        <f>IF(NAMES!Z6="","",NAMES!Y6)</f>
      </c>
    </row>
    <row r="8" spans="1:9" ht="21.75" customHeight="1">
      <c r="A8" s="169"/>
      <c r="B8" s="173" t="str">
        <f>"PLACE    "&amp;'Sweps work'!E11</f>
        <v>PLACE    1</v>
      </c>
      <c r="C8" s="172"/>
      <c r="D8" s="173" t="str">
        <f>"PLACE    "&amp;'Sweps work'!K11</f>
        <v>PLACE    1</v>
      </c>
      <c r="H8" s="163">
        <f>IF(NAMES!Z7="","",NAMES!Z7)</f>
      </c>
      <c r="I8">
        <f>IF(NAMES!Z7="","",NAMES!Y7)</f>
      </c>
    </row>
    <row r="9" spans="1:9" ht="21.75" customHeight="1">
      <c r="A9" s="169"/>
      <c r="B9" s="174">
        <f>'Sweps work'!F11</f>
        <v>0</v>
      </c>
      <c r="C9" s="172"/>
      <c r="D9" s="174">
        <f>'Sweps work'!L11</f>
        <v>0</v>
      </c>
      <c r="G9" s="162">
        <f>SUM(B9:F9)</f>
        <v>0</v>
      </c>
      <c r="H9" s="163">
        <f>IF(NAMES!Z8="","",NAMES!Z8)</f>
      </c>
      <c r="I9">
        <f>IF(NAMES!Z8="","",NAMES!Y8)</f>
      </c>
    </row>
    <row r="10" spans="1:9" ht="21.75" customHeight="1" thickBot="1">
      <c r="A10" s="169"/>
      <c r="B10" s="185" t="e">
        <f>'Sweps work'!C11</f>
        <v>#N/A</v>
      </c>
      <c r="C10" s="172"/>
      <c r="D10" s="185" t="e">
        <f>'Sweps work'!I11</f>
        <v>#N/A</v>
      </c>
      <c r="H10" s="163">
        <f>IF(NAMES!Z9="","",NAMES!Z9)</f>
      </c>
      <c r="I10">
        <f>IF(NAMES!Z9="","",NAMES!Y9)</f>
      </c>
    </row>
    <row r="11" spans="2:12" ht="24" customHeight="1">
      <c r="B11" s="188"/>
      <c r="C11" s="159"/>
      <c r="D11" s="188"/>
      <c r="H11" s="163">
        <f>IF(NAMES!Z10="","",NAMES!Z10)</f>
      </c>
      <c r="I11">
        <f>IF(NAMES!Z10="","",NAMES!Y10)</f>
      </c>
      <c r="K11" s="4"/>
      <c r="L11" s="4"/>
    </row>
    <row r="12" spans="2:9" ht="24" customHeight="1" thickBot="1">
      <c r="B12" s="188"/>
      <c r="C12" s="159"/>
      <c r="D12" s="188"/>
      <c r="H12" s="163">
        <f>IF(NAMES!Z11="","",NAMES!Z11)</f>
      </c>
      <c r="I12">
        <f>IF(NAMES!Z11="","",NAMES!Y11)</f>
      </c>
    </row>
    <row r="13" spans="1:9" ht="21.75" customHeight="1">
      <c r="A13" s="169"/>
      <c r="B13" s="183" t="str">
        <f>$C$4</f>
        <v>TEAM FINISH</v>
      </c>
      <c r="C13" s="172"/>
      <c r="D13" s="183" t="str">
        <f>$C$4</f>
        <v>TEAM FINISH</v>
      </c>
      <c r="H13" s="163">
        <f>IF(NAMES!Z12="","",NAMES!Z12)</f>
      </c>
      <c r="I13">
        <f>IF(NAMES!Z12="","",NAMES!Y12)</f>
      </c>
    </row>
    <row r="14" spans="1:9" ht="21.75" customHeight="1">
      <c r="A14" s="169"/>
      <c r="B14" s="184" t="s">
        <v>15</v>
      </c>
      <c r="C14" s="172"/>
      <c r="D14" s="184" t="s">
        <v>16</v>
      </c>
      <c r="H14" s="163">
        <f>IF(NAMES!Z13="","",NAMES!Z13)</f>
      </c>
      <c r="I14">
        <f>IF(NAMES!Z13="","",NAMES!Y13)</f>
      </c>
    </row>
    <row r="15" spans="1:9" ht="21.75" customHeight="1">
      <c r="A15" s="169"/>
      <c r="B15" s="173" t="str">
        <f>"PLACE    "&amp;'Sweps work'!E29</f>
        <v>PLACE    1</v>
      </c>
      <c r="C15" s="172"/>
      <c r="D15" s="173" t="str">
        <f>"PLACE    "&amp;'Sweps work'!K29</f>
        <v>PLACE    1</v>
      </c>
      <c r="G15" s="162"/>
      <c r="H15" s="163">
        <f>IF(NAMES!Z14="","",NAMES!Z14)</f>
      </c>
      <c r="I15">
        <f>IF(NAMES!Z14="","",NAMES!Y14)</f>
      </c>
    </row>
    <row r="16" spans="1:9" ht="21.75" customHeight="1">
      <c r="A16" s="169"/>
      <c r="B16" s="174">
        <f>'Sweps work'!F29</f>
        <v>0</v>
      </c>
      <c r="C16" s="172"/>
      <c r="D16" s="174">
        <f>'Sweps work'!L29</f>
        <v>0</v>
      </c>
      <c r="G16" s="162">
        <f>SUM(B16:F16)</f>
        <v>0</v>
      </c>
      <c r="H16" s="163">
        <f>IF(NAMES!Z15="","",NAMES!Z15)</f>
      </c>
      <c r="I16">
        <f>IF(NAMES!Z15="","",NAMES!Y15)</f>
      </c>
    </row>
    <row r="17" spans="1:12" ht="21.75" customHeight="1" thickBot="1">
      <c r="A17" s="169"/>
      <c r="B17" s="185" t="e">
        <f>'Sweps work'!C29</f>
        <v>#N/A</v>
      </c>
      <c r="C17" s="172"/>
      <c r="D17" s="185" t="e">
        <f>'Sweps work'!I29</f>
        <v>#N/A</v>
      </c>
      <c r="H17" s="163">
        <f>IF(NAMES!Z16="","",NAMES!Z16)</f>
      </c>
      <c r="I17">
        <f>IF(NAMES!Z16="","",NAMES!Y16)</f>
      </c>
      <c r="K17" s="4"/>
      <c r="L17" s="4"/>
    </row>
    <row r="18" spans="2:9" ht="24" customHeight="1">
      <c r="B18" s="188"/>
      <c r="C18" s="159"/>
      <c r="D18" s="188"/>
      <c r="H18" s="163">
        <f>IF(NAMES!Z17="","",NAMES!Z17)</f>
      </c>
      <c r="I18">
        <f>IF(NAMES!Z17="","",NAMES!Y17)</f>
      </c>
    </row>
    <row r="19" spans="2:4" ht="24" customHeight="1" thickBot="1">
      <c r="B19" s="189"/>
      <c r="C19" s="159"/>
      <c r="D19" s="189"/>
    </row>
    <row r="20" spans="1:4" ht="21.75" customHeight="1">
      <c r="A20" s="169"/>
      <c r="B20" s="183" t="str">
        <f>B6</f>
        <v>TEAM FINISH</v>
      </c>
      <c r="C20" s="172"/>
      <c r="D20" s="183" t="str">
        <f>D6</f>
        <v>TEAM FINISH</v>
      </c>
    </row>
    <row r="21" spans="1:7" ht="21.75" customHeight="1">
      <c r="A21" s="169"/>
      <c r="B21" s="173" t="str">
        <f>B7</f>
        <v>A-PLAYER</v>
      </c>
      <c r="C21" s="172"/>
      <c r="D21" s="173" t="str">
        <f>D7</f>
        <v>B-PLAYER</v>
      </c>
      <c r="G21" s="162"/>
    </row>
    <row r="22" spans="1:7" ht="21.75" customHeight="1">
      <c r="A22" s="169"/>
      <c r="B22" s="173" t="e">
        <f>IF('Sweps work'!F12=0,"","PLACE    "&amp;'Sweps work'!E12)</f>
        <v>#N/A</v>
      </c>
      <c r="C22" s="172"/>
      <c r="D22" s="173" t="e">
        <f>IF('Sweps work'!L12="","","PLACE    "&amp;'Sweps work'!K12)</f>
        <v>#N/A</v>
      </c>
      <c r="G22" s="162"/>
    </row>
    <row r="23" spans="1:12" ht="21.75" customHeight="1">
      <c r="A23" s="169"/>
      <c r="B23" s="174" t="e">
        <f>IF('Sweps work'!F12=0,"",'Sweps work'!F12)</f>
        <v>#N/A</v>
      </c>
      <c r="C23" s="172"/>
      <c r="D23" s="174" t="e">
        <f>IF('Sweps work'!L12=0,"",'Sweps work'!L12)</f>
        <v>#N/A</v>
      </c>
      <c r="G23" s="162" t="e">
        <f>SUM(B23:F23)</f>
        <v>#N/A</v>
      </c>
      <c r="K23" s="4"/>
      <c r="L23" s="4"/>
    </row>
    <row r="24" spans="1:4" ht="21.75" customHeight="1" thickBot="1">
      <c r="A24" s="169"/>
      <c r="B24" s="185" t="e">
        <f>IF(B23="","",'Sweps work'!C12)</f>
        <v>#N/A</v>
      </c>
      <c r="C24" s="172"/>
      <c r="D24" s="185" t="e">
        <f>IF(D23="","",'Sweps work'!I12)</f>
        <v>#N/A</v>
      </c>
    </row>
    <row r="25" spans="2:4" ht="24" customHeight="1">
      <c r="B25" s="188"/>
      <c r="C25" s="159"/>
      <c r="D25" s="188"/>
    </row>
    <row r="26" spans="2:4" ht="24" customHeight="1" thickBot="1">
      <c r="B26" s="188"/>
      <c r="C26" s="159"/>
      <c r="D26" s="188"/>
    </row>
    <row r="27" spans="1:7" ht="21.75" customHeight="1">
      <c r="A27" s="169"/>
      <c r="B27" s="183" t="str">
        <f>B13</f>
        <v>TEAM FINISH</v>
      </c>
      <c r="C27" s="172"/>
      <c r="D27" s="183" t="str">
        <f>D13</f>
        <v>TEAM FINISH</v>
      </c>
      <c r="G27" s="162"/>
    </row>
    <row r="28" spans="1:7" ht="21.75" customHeight="1">
      <c r="A28" s="169"/>
      <c r="B28" s="173" t="str">
        <f>B14</f>
        <v>C-PLAYER</v>
      </c>
      <c r="C28" s="172"/>
      <c r="D28" s="173" t="str">
        <f>D14</f>
        <v>D-PLAYER</v>
      </c>
      <c r="G28" s="162"/>
    </row>
    <row r="29" spans="1:12" ht="21.75" customHeight="1">
      <c r="A29" s="169"/>
      <c r="B29" s="173" t="e">
        <f>IF('Sweps work'!F30=0,"","PLACE    "&amp;'Sweps work'!E30)</f>
        <v>#N/A</v>
      </c>
      <c r="C29" s="172"/>
      <c r="D29" s="173" t="e">
        <f>IF('Sweps work'!L30=0,"","PLACE    "&amp;'Sweps work'!K30)</f>
        <v>#N/A</v>
      </c>
      <c r="G29" s="162"/>
      <c r="K29" s="4"/>
      <c r="L29" s="4"/>
    </row>
    <row r="30" spans="1:7" ht="21.75" customHeight="1">
      <c r="A30" s="169"/>
      <c r="B30" s="174" t="e">
        <f>IF('Sweps work'!F30=0,"",'Sweps work'!F30)</f>
        <v>#N/A</v>
      </c>
      <c r="C30" s="172"/>
      <c r="D30" s="174" t="e">
        <f>IF('Sweps work'!L30=0,"",'Sweps work'!L30)</f>
        <v>#N/A</v>
      </c>
      <c r="G30" s="162" t="e">
        <f>SUM(B30:F30)</f>
        <v>#N/A</v>
      </c>
    </row>
    <row r="31" spans="1:4" ht="21.75" customHeight="1" thickBot="1">
      <c r="A31" s="169"/>
      <c r="B31" s="185" t="e">
        <f>IF(B30="","",'Sweps work'!C30)</f>
        <v>#N/A</v>
      </c>
      <c r="C31" s="172"/>
      <c r="D31" s="185" t="e">
        <f>IF(D30="","",'Sweps work'!I30)</f>
        <v>#N/A</v>
      </c>
    </row>
    <row r="32" spans="2:4" ht="24" customHeight="1">
      <c r="B32" s="188"/>
      <c r="C32" s="159"/>
      <c r="D32" s="188"/>
    </row>
    <row r="33" spans="2:7" ht="24" customHeight="1" thickBot="1">
      <c r="B33" s="189"/>
      <c r="C33" s="159"/>
      <c r="D33" s="189"/>
      <c r="G33" s="162"/>
    </row>
    <row r="34" spans="1:7" ht="21.75" customHeight="1">
      <c r="A34" s="169"/>
      <c r="B34" s="183" t="str">
        <f>$C$4</f>
        <v>TEAM FINISH</v>
      </c>
      <c r="C34" s="172"/>
      <c r="D34" s="183" t="str">
        <f>$C$4</f>
        <v>TEAM FINISH</v>
      </c>
      <c r="G34" s="162"/>
    </row>
    <row r="35" spans="1:12" ht="21.75" customHeight="1">
      <c r="A35" s="169"/>
      <c r="B35" s="173" t="str">
        <f>B7</f>
        <v>A-PLAYER</v>
      </c>
      <c r="C35" s="172"/>
      <c r="D35" s="173" t="str">
        <f>D7</f>
        <v>B-PLAYER</v>
      </c>
      <c r="G35" s="162"/>
      <c r="K35" s="4"/>
      <c r="L35" s="4"/>
    </row>
    <row r="36" spans="1:7" ht="21.75" customHeight="1">
      <c r="A36" s="169"/>
      <c r="B36" s="173" t="e">
        <f>IF('Sweps work'!F13=0,"","PLACE    "&amp;'Sweps work'!E13)</f>
        <v>#N/A</v>
      </c>
      <c r="C36" s="172"/>
      <c r="D36" s="173" t="e">
        <f>IF('Sweps work'!L13=0,"","PLACE    "&amp;'Sweps work'!K13)</f>
        <v>#N/A</v>
      </c>
      <c r="G36" s="162"/>
    </row>
    <row r="37" spans="1:7" ht="21.75" customHeight="1">
      <c r="A37" s="169"/>
      <c r="B37" s="174" t="e">
        <f>IF('Sweps work'!F13=0,"",'Sweps work'!F13)</f>
        <v>#N/A</v>
      </c>
      <c r="C37" s="172"/>
      <c r="D37" s="174" t="e">
        <f>IF('Sweps work'!L13=0,"",'Sweps work'!L13)</f>
        <v>#N/A</v>
      </c>
      <c r="G37" s="162" t="e">
        <f>SUM(B37:F37)</f>
        <v>#N/A</v>
      </c>
    </row>
    <row r="38" spans="1:4" ht="21.75" customHeight="1" thickBot="1">
      <c r="A38" s="169"/>
      <c r="B38" s="185" t="e">
        <f>IF(B37="","",'Sweps work'!C13)</f>
        <v>#N/A</v>
      </c>
      <c r="C38" s="172"/>
      <c r="D38" s="185" t="e">
        <f>IF(D37="","",'Sweps work'!I13)</f>
        <v>#N/A</v>
      </c>
    </row>
    <row r="39" spans="1:7" ht="21.75" customHeight="1">
      <c r="A39" s="169"/>
      <c r="B39" s="186"/>
      <c r="C39" s="172"/>
      <c r="D39" s="186"/>
      <c r="G39" s="162"/>
    </row>
    <row r="40" spans="1:7" ht="21.75" customHeight="1" thickBot="1">
      <c r="A40" s="169"/>
      <c r="B40" s="186"/>
      <c r="C40" s="172"/>
      <c r="D40" s="186"/>
      <c r="G40" s="162"/>
    </row>
    <row r="41" spans="1:12" ht="21.75" customHeight="1">
      <c r="A41" s="169"/>
      <c r="B41" s="183" t="str">
        <f>$C$4</f>
        <v>TEAM FINISH</v>
      </c>
      <c r="C41" s="172"/>
      <c r="D41" s="183" t="str">
        <f>$C$4</f>
        <v>TEAM FINISH</v>
      </c>
      <c r="G41" s="162"/>
      <c r="K41" s="4"/>
      <c r="L41" s="4"/>
    </row>
    <row r="42" spans="1:7" ht="21.75" customHeight="1">
      <c r="A42" s="169"/>
      <c r="B42" s="173" t="str">
        <f>B14</f>
        <v>C-PLAYER</v>
      </c>
      <c r="C42" s="172"/>
      <c r="D42" s="173" t="str">
        <f>D14</f>
        <v>D-PLAYER</v>
      </c>
      <c r="G42" s="162"/>
    </row>
    <row r="43" spans="1:7" ht="21.75" customHeight="1">
      <c r="A43" s="169"/>
      <c r="B43" s="173" t="e">
        <f>IF('Sweps work'!F31=0,"","PLACE    "&amp;'Sweps work'!E31)</f>
        <v>#N/A</v>
      </c>
      <c r="C43" s="172"/>
      <c r="D43" s="173" t="e">
        <f>IF('Sweps work'!L31=0,"","PLACE    "&amp;'Sweps work'!K31)</f>
        <v>#N/A</v>
      </c>
      <c r="G43" s="162"/>
    </row>
    <row r="44" spans="1:7" ht="21.75" customHeight="1">
      <c r="A44" s="169"/>
      <c r="B44" s="174" t="e">
        <f>IF('Sweps work'!F31=0,"",'Sweps work'!F31)</f>
        <v>#N/A</v>
      </c>
      <c r="C44" s="172"/>
      <c r="D44" s="174" t="e">
        <f>IF('Sweps work'!L31=0,"",'Sweps work'!L31)</f>
        <v>#N/A</v>
      </c>
      <c r="G44" s="162" t="e">
        <f>SUM(B44:F44)</f>
        <v>#N/A</v>
      </c>
    </row>
    <row r="45" spans="1:7" ht="21.75" customHeight="1" thickBot="1">
      <c r="A45" s="169"/>
      <c r="B45" s="185" t="e">
        <f>IF(B44="","",'Sweps work'!C31)</f>
        <v>#N/A</v>
      </c>
      <c r="C45" s="172"/>
      <c r="D45" s="185" t="e">
        <f>IF(D44="","",'Sweps work'!I31)</f>
        <v>#N/A</v>
      </c>
      <c r="G45" s="162"/>
    </row>
    <row r="46" spans="1:7" ht="24" customHeight="1">
      <c r="A46" s="169"/>
      <c r="B46" s="186"/>
      <c r="C46" s="172"/>
      <c r="D46" s="186"/>
      <c r="G46" s="162"/>
    </row>
    <row r="47" spans="1:12" ht="24" customHeight="1" thickBot="1">
      <c r="A47" s="169"/>
      <c r="B47" s="187"/>
      <c r="C47" s="172"/>
      <c r="D47" s="187"/>
      <c r="G47" s="162"/>
      <c r="K47" s="4"/>
      <c r="L47" s="4"/>
    </row>
    <row r="48" spans="1:7" ht="21.75" customHeight="1">
      <c r="A48" s="169"/>
      <c r="B48" s="183" t="str">
        <f>B6</f>
        <v>TEAM FINISH</v>
      </c>
      <c r="C48" s="172"/>
      <c r="D48" s="183" t="str">
        <f>D6</f>
        <v>TEAM FINISH</v>
      </c>
      <c r="G48" s="162"/>
    </row>
    <row r="49" spans="1:7" ht="21.75" customHeight="1">
      <c r="A49" s="169"/>
      <c r="B49" s="173" t="str">
        <f>B7</f>
        <v>A-PLAYER</v>
      </c>
      <c r="C49" s="172"/>
      <c r="D49" s="173" t="str">
        <f>D7</f>
        <v>B-PLAYER</v>
      </c>
      <c r="G49" s="162"/>
    </row>
    <row r="50" spans="1:7" ht="21.75" customHeight="1">
      <c r="A50" s="169"/>
      <c r="B50" s="173" t="e">
        <f>IF('Sweps work'!F14=0,"","PLACE    "&amp;'Sweps work'!E14)</f>
        <v>#N/A</v>
      </c>
      <c r="C50" s="172"/>
      <c r="D50" s="173" t="e">
        <f>IF('Sweps work'!L14=0,"","PLACE    "&amp;'Sweps work'!K14)</f>
        <v>#N/A</v>
      </c>
      <c r="G50" s="162"/>
    </row>
    <row r="51" spans="1:7" ht="21.75" customHeight="1">
      <c r="A51" s="169"/>
      <c r="B51" s="174" t="e">
        <f>IF('Sweps work'!F14=0,"",'Sweps work'!F14)</f>
        <v>#N/A</v>
      </c>
      <c r="C51" s="172"/>
      <c r="D51" s="174" t="e">
        <f>IF('Sweps work'!L14=0,"",'Sweps work'!L14)</f>
        <v>#N/A</v>
      </c>
      <c r="G51" s="162" t="e">
        <f>SUM(B51:F51)</f>
        <v>#N/A</v>
      </c>
    </row>
    <row r="52" spans="1:7" ht="21.75" customHeight="1" thickBot="1">
      <c r="A52" s="169"/>
      <c r="B52" s="185" t="e">
        <f>IF(B51="","",'Sweps work'!C14)</f>
        <v>#N/A</v>
      </c>
      <c r="C52" s="172"/>
      <c r="D52" s="185" t="e">
        <f>IF(D51="","",'Sweps work'!I14)</f>
        <v>#N/A</v>
      </c>
      <c r="G52" s="162"/>
    </row>
    <row r="53" spans="1:12" ht="24" customHeight="1">
      <c r="A53" s="169"/>
      <c r="B53" s="186"/>
      <c r="C53" s="172"/>
      <c r="D53" s="186"/>
      <c r="G53" s="162"/>
      <c r="K53" s="4"/>
      <c r="L53" s="4"/>
    </row>
    <row r="54" spans="1:7" ht="24" customHeight="1" thickBot="1">
      <c r="A54" s="169"/>
      <c r="B54" s="186"/>
      <c r="C54" s="172"/>
      <c r="D54" s="186"/>
      <c r="G54" s="162"/>
    </row>
    <row r="55" spans="1:7" ht="21.75" customHeight="1">
      <c r="A55" s="169"/>
      <c r="B55" s="183" t="str">
        <f>B13</f>
        <v>TEAM FINISH</v>
      </c>
      <c r="C55" s="172"/>
      <c r="D55" s="183" t="str">
        <f>D13</f>
        <v>TEAM FINISH</v>
      </c>
      <c r="G55" s="162"/>
    </row>
    <row r="56" spans="1:7" ht="21.75" customHeight="1">
      <c r="A56" s="169"/>
      <c r="B56" s="173" t="str">
        <f>B14</f>
        <v>C-PLAYER</v>
      </c>
      <c r="C56" s="172"/>
      <c r="D56" s="173" t="str">
        <f>D14</f>
        <v>D-PLAYER</v>
      </c>
      <c r="G56" s="162"/>
    </row>
    <row r="57" spans="1:7" ht="21.75" customHeight="1">
      <c r="A57" s="169"/>
      <c r="B57" s="173" t="e">
        <f>IF('Sweps work'!F32=0,"","PLACE    "&amp;'Sweps work'!E32)</f>
        <v>#N/A</v>
      </c>
      <c r="C57" s="172"/>
      <c r="D57" s="173" t="e">
        <f>IF('Sweps work'!L32=0,"","PLACE    "&amp;'Sweps work'!K32)</f>
        <v>#N/A</v>
      </c>
      <c r="G57" s="162"/>
    </row>
    <row r="58" spans="1:7" ht="21.75" customHeight="1">
      <c r="A58" s="169"/>
      <c r="B58" s="174" t="e">
        <f>IF('Sweps work'!F32=0,"",'Sweps work'!F32)</f>
        <v>#N/A</v>
      </c>
      <c r="C58" s="172"/>
      <c r="D58" s="174" t="e">
        <f>IF('Sweps work'!L32=0,"",'Sweps work'!L32)</f>
        <v>#N/A</v>
      </c>
      <c r="G58" s="162" t="e">
        <f>SUM(B58:F58)</f>
        <v>#N/A</v>
      </c>
    </row>
    <row r="59" spans="1:12" ht="21.75" customHeight="1" thickBot="1">
      <c r="A59" s="169"/>
      <c r="B59" s="185" t="e">
        <f>IF(B58="","",'Sweps work'!C32)</f>
        <v>#N/A</v>
      </c>
      <c r="C59" s="172"/>
      <c r="D59" s="185" t="e">
        <f>IF(D58="","",'Sweps work'!I32)</f>
        <v>#N/A</v>
      </c>
      <c r="G59" s="162"/>
      <c r="K59" s="4"/>
      <c r="L59" s="4"/>
    </row>
    <row r="60" spans="1:7" ht="24" customHeight="1">
      <c r="A60" s="169"/>
      <c r="B60" s="186"/>
      <c r="C60" s="172"/>
      <c r="D60" s="186"/>
      <c r="G60" s="162"/>
    </row>
    <row r="61" spans="1:7" ht="24" customHeight="1" thickBot="1">
      <c r="A61" s="169"/>
      <c r="B61" s="187"/>
      <c r="C61" s="172"/>
      <c r="D61" s="187"/>
      <c r="G61" s="162"/>
    </row>
    <row r="62" spans="1:7" ht="21.75" customHeight="1">
      <c r="A62" s="169"/>
      <c r="B62" s="183" t="str">
        <f>B6</f>
        <v>TEAM FINISH</v>
      </c>
      <c r="C62" s="172"/>
      <c r="D62" s="183" t="str">
        <f>D6</f>
        <v>TEAM FINISH</v>
      </c>
      <c r="G62" s="162"/>
    </row>
    <row r="63" spans="1:7" ht="21.75" customHeight="1">
      <c r="A63" s="169"/>
      <c r="B63" s="173" t="str">
        <f>B7</f>
        <v>A-PLAYER</v>
      </c>
      <c r="C63" s="172"/>
      <c r="D63" s="173" t="str">
        <f>D7</f>
        <v>B-PLAYER</v>
      </c>
      <c r="G63" s="162"/>
    </row>
    <row r="64" spans="1:7" ht="21.75" customHeight="1">
      <c r="A64" s="169"/>
      <c r="B64" s="173" t="e">
        <f>IF('Sweps work'!F15=0,"","PLACE    "&amp;'Sweps work'!E15)</f>
        <v>#N/A</v>
      </c>
      <c r="C64" s="172"/>
      <c r="D64" s="173" t="e">
        <f>IF('Sweps work'!L15=0,"","PLACE    "&amp;'Sweps work'!K15)</f>
        <v>#N/A</v>
      </c>
      <c r="G64" s="162"/>
    </row>
    <row r="65" spans="1:12" ht="21.75" customHeight="1">
      <c r="A65" s="169"/>
      <c r="B65" s="174" t="e">
        <f>IF('Sweps work'!F15=0,"",'Sweps work'!F15)</f>
        <v>#N/A</v>
      </c>
      <c r="C65" s="172"/>
      <c r="D65" s="174" t="e">
        <f>IF('Sweps work'!L15=0,"",'Sweps work'!L15)</f>
        <v>#N/A</v>
      </c>
      <c r="G65" s="162" t="e">
        <f>SUM(B65:F65)</f>
        <v>#N/A</v>
      </c>
      <c r="K65" s="4"/>
      <c r="L65" s="4"/>
    </row>
    <row r="66" spans="1:7" ht="21.75" customHeight="1" thickBot="1">
      <c r="A66" s="169"/>
      <c r="B66" s="185" t="e">
        <f>IF(B65="","",'Sweps work'!C15)</f>
        <v>#N/A</v>
      </c>
      <c r="C66" s="172"/>
      <c r="D66" s="185" t="e">
        <f>IF(D65="","",'Sweps work'!I15)</f>
        <v>#N/A</v>
      </c>
      <c r="G66" s="162"/>
    </row>
    <row r="67" spans="1:7" ht="24" customHeight="1">
      <c r="A67" s="169"/>
      <c r="B67" s="186"/>
      <c r="C67" s="172"/>
      <c r="D67" s="186"/>
      <c r="G67" s="162"/>
    </row>
    <row r="68" spans="1:4" ht="24" customHeight="1" thickBot="1">
      <c r="A68" s="169"/>
      <c r="B68" s="186"/>
      <c r="C68" s="172"/>
      <c r="D68" s="186"/>
    </row>
    <row r="69" spans="1:7" ht="21.75" customHeight="1">
      <c r="A69" s="169"/>
      <c r="B69" s="183" t="str">
        <f>B13</f>
        <v>TEAM FINISH</v>
      </c>
      <c r="C69" s="172"/>
      <c r="D69" s="183" t="str">
        <f>D13</f>
        <v>TEAM FINISH</v>
      </c>
      <c r="G69" s="162"/>
    </row>
    <row r="70" spans="1:7" ht="21.75" customHeight="1">
      <c r="A70" s="169"/>
      <c r="B70" s="173" t="str">
        <f>B14</f>
        <v>C-PLAYER</v>
      </c>
      <c r="C70" s="172"/>
      <c r="D70" s="173" t="str">
        <f>D14</f>
        <v>D-PLAYER</v>
      </c>
      <c r="G70" s="162"/>
    </row>
    <row r="71" spans="1:12" ht="21.75" customHeight="1">
      <c r="A71" s="169"/>
      <c r="B71" s="173" t="e">
        <f>IF('Sweps work'!F33=0,"","PLACE    "&amp;'Sweps work'!E33)</f>
        <v>#N/A</v>
      </c>
      <c r="C71" s="172"/>
      <c r="D71" s="173" t="e">
        <f>IF('Sweps work'!L33=0,"","PLACE    "&amp;'Sweps work'!K33)</f>
        <v>#N/A</v>
      </c>
      <c r="G71" s="162"/>
      <c r="K71" s="4"/>
      <c r="L71" s="4"/>
    </row>
    <row r="72" spans="1:7" ht="21.75" customHeight="1">
      <c r="A72" s="169"/>
      <c r="B72" s="174" t="e">
        <f>IF('Sweps work'!F33=0,"",'Sweps work'!F33)</f>
        <v>#N/A</v>
      </c>
      <c r="C72" s="172"/>
      <c r="D72" s="174" t="e">
        <f>IF('Sweps work'!L33=0,"",'Sweps work'!L33)</f>
        <v>#N/A</v>
      </c>
      <c r="G72" s="162" t="e">
        <f>SUM(B72:F72)</f>
        <v>#N/A</v>
      </c>
    </row>
    <row r="73" spans="1:4" ht="21.75" customHeight="1" thickBot="1">
      <c r="A73" s="169"/>
      <c r="B73" s="185" t="e">
        <f>IF(B72="","",'Sweps work'!C33)</f>
        <v>#N/A</v>
      </c>
      <c r="C73" s="172"/>
      <c r="D73" s="185" t="e">
        <f>IF(D72="","",'Sweps work'!I33)</f>
        <v>#N/A</v>
      </c>
    </row>
    <row r="74" spans="1:4" ht="24" customHeight="1">
      <c r="A74" s="169"/>
      <c r="B74" s="186"/>
      <c r="C74" s="172"/>
      <c r="D74" s="186"/>
    </row>
    <row r="75" spans="1:7" ht="24" customHeight="1" thickBot="1">
      <c r="A75" s="169"/>
      <c r="B75" s="187"/>
      <c r="C75" s="172"/>
      <c r="D75" s="187"/>
      <c r="G75" s="162"/>
    </row>
    <row r="76" spans="1:7" ht="21.75" customHeight="1">
      <c r="A76" s="169"/>
      <c r="B76" s="183" t="str">
        <f>B6</f>
        <v>TEAM FINISH</v>
      </c>
      <c r="C76" s="172"/>
      <c r="D76" s="183" t="str">
        <f>D6</f>
        <v>TEAM FINISH</v>
      </c>
      <c r="G76" s="162"/>
    </row>
    <row r="77" spans="1:12" ht="21.75" customHeight="1">
      <c r="A77" s="169"/>
      <c r="B77" s="173" t="str">
        <f>B7</f>
        <v>A-PLAYER</v>
      </c>
      <c r="C77" s="172"/>
      <c r="D77" s="173" t="str">
        <f>D7</f>
        <v>B-PLAYER</v>
      </c>
      <c r="G77" s="162"/>
      <c r="K77" s="4"/>
      <c r="L77" s="4"/>
    </row>
    <row r="78" spans="1:7" ht="21.75" customHeight="1">
      <c r="A78" s="169"/>
      <c r="B78" s="173" t="e">
        <f>IF('Sweps work'!F16=0,"","PLACE    "&amp;'Sweps work'!E16)</f>
        <v>#N/A</v>
      </c>
      <c r="C78" s="172"/>
      <c r="D78" s="173" t="e">
        <f>IF('Sweps work'!L16=0,"","PLACE    "&amp;'Sweps work'!K16)</f>
        <v>#N/A</v>
      </c>
      <c r="G78" s="162"/>
    </row>
    <row r="79" spans="1:7" ht="21.75" customHeight="1">
      <c r="A79" s="169"/>
      <c r="B79" s="174" t="e">
        <f>IF('Sweps work'!F16=0,"",'Sweps work'!F16)</f>
        <v>#N/A</v>
      </c>
      <c r="C79" s="172"/>
      <c r="D79" s="174" t="e">
        <f>IF('Sweps work'!L16=0,"",'Sweps work'!L16)</f>
        <v>#N/A</v>
      </c>
      <c r="G79" s="162" t="e">
        <f>SUM(B79:F79)</f>
        <v>#N/A</v>
      </c>
    </row>
    <row r="80" spans="1:4" ht="21.75" customHeight="1" thickBot="1">
      <c r="A80" s="169"/>
      <c r="B80" s="185" t="e">
        <f>IF(B79="","",'Sweps work'!C16)</f>
        <v>#N/A</v>
      </c>
      <c r="C80" s="172"/>
      <c r="D80" s="185" t="e">
        <f>IF(D79="","",'Sweps work'!I16)</f>
        <v>#N/A</v>
      </c>
    </row>
    <row r="81" spans="1:7" ht="24" customHeight="1">
      <c r="A81" s="169"/>
      <c r="B81" s="186"/>
      <c r="C81" s="172"/>
      <c r="D81" s="186"/>
      <c r="G81" s="162"/>
    </row>
    <row r="82" spans="1:7" ht="24" customHeight="1" thickBot="1">
      <c r="A82" s="169"/>
      <c r="B82" s="186"/>
      <c r="C82" s="172"/>
      <c r="D82" s="186"/>
      <c r="G82" s="162"/>
    </row>
    <row r="83" spans="1:7" ht="21.75" customHeight="1">
      <c r="A83" s="169"/>
      <c r="B83" s="183" t="str">
        <f>B13</f>
        <v>TEAM FINISH</v>
      </c>
      <c r="C83" s="172"/>
      <c r="D83" s="183" t="str">
        <f>D13</f>
        <v>TEAM FINISH</v>
      </c>
      <c r="G83" s="162"/>
    </row>
    <row r="84" spans="1:7" ht="21.75" customHeight="1">
      <c r="A84" s="169"/>
      <c r="B84" s="173" t="str">
        <f>B14</f>
        <v>C-PLAYER</v>
      </c>
      <c r="C84" s="172"/>
      <c r="D84" s="173" t="str">
        <f>D14</f>
        <v>D-PLAYER</v>
      </c>
      <c r="G84" s="162"/>
    </row>
    <row r="85" spans="1:7" ht="21.75" customHeight="1">
      <c r="A85" s="169"/>
      <c r="B85" s="173" t="e">
        <f>IF('Sweps work'!F34=0,"","PLACE    "&amp;'Sweps work'!E34)</f>
        <v>#N/A</v>
      </c>
      <c r="C85" s="172"/>
      <c r="D85" s="173" t="e">
        <f>IF('Sweps work'!L34=0,"","PLACE    "&amp;'Sweps work'!K34)</f>
        <v>#N/A</v>
      </c>
      <c r="G85" s="162"/>
    </row>
    <row r="86" spans="1:7" ht="21.75" customHeight="1">
      <c r="A86" s="169"/>
      <c r="B86" s="174" t="e">
        <f>IF('Sweps work'!F34=0,"",'Sweps work'!F34)</f>
        <v>#N/A</v>
      </c>
      <c r="C86" s="172"/>
      <c r="D86" s="174" t="e">
        <f>IF('Sweps work'!L34=0,"",'Sweps work'!L34)</f>
        <v>#N/A</v>
      </c>
      <c r="G86" s="162" t="e">
        <f>SUM(B86:F86)</f>
        <v>#N/A</v>
      </c>
    </row>
    <row r="87" spans="1:7" ht="21.75" customHeight="1" thickBot="1">
      <c r="A87" s="169"/>
      <c r="B87" s="185" t="e">
        <f>IF(B86="","",'Sweps work'!C34)</f>
        <v>#N/A</v>
      </c>
      <c r="C87" s="172"/>
      <c r="D87" s="185" t="e">
        <f>IF(D86="","",'Sweps work'!I34)</f>
        <v>#N/A</v>
      </c>
      <c r="G87" s="162"/>
    </row>
    <row r="88" spans="1:7" ht="24" customHeight="1">
      <c r="A88" s="169"/>
      <c r="B88" s="186"/>
      <c r="C88" s="172"/>
      <c r="D88" s="186"/>
      <c r="G88" s="162"/>
    </row>
    <row r="89" spans="1:7" ht="24" customHeight="1" thickBot="1">
      <c r="A89" s="169"/>
      <c r="B89" s="187"/>
      <c r="C89" s="172"/>
      <c r="D89" s="187"/>
      <c r="G89" s="162"/>
    </row>
    <row r="90" spans="1:7" ht="21.75" customHeight="1">
      <c r="A90" s="169"/>
      <c r="B90" s="183" t="str">
        <f>B6</f>
        <v>TEAM FINISH</v>
      </c>
      <c r="C90" s="172"/>
      <c r="D90" s="183" t="str">
        <f>D6</f>
        <v>TEAM FINISH</v>
      </c>
      <c r="G90" s="162"/>
    </row>
    <row r="91" spans="1:7" ht="21.75" customHeight="1">
      <c r="A91" s="169"/>
      <c r="B91" s="173" t="str">
        <f>B7</f>
        <v>A-PLAYER</v>
      </c>
      <c r="C91" s="172"/>
      <c r="D91" s="173" t="str">
        <f>D7</f>
        <v>B-PLAYER</v>
      </c>
      <c r="G91" s="162"/>
    </row>
    <row r="92" spans="1:7" ht="21.75" customHeight="1">
      <c r="A92" s="169"/>
      <c r="B92" s="173" t="e">
        <f>IF('Sweps work'!F17=0,"","PLACE    "&amp;'Sweps work'!E17)</f>
        <v>#N/A</v>
      </c>
      <c r="C92" s="172"/>
      <c r="D92" s="173" t="e">
        <f>IF('Sweps work'!L17=0,"","PLACE    "&amp;'Sweps work'!K17)</f>
        <v>#N/A</v>
      </c>
      <c r="G92" s="162"/>
    </row>
    <row r="93" spans="1:7" ht="21.75" customHeight="1">
      <c r="A93" s="169"/>
      <c r="B93" s="174" t="e">
        <f>IF('Sweps work'!F17=0,"",'Sweps work'!F17)</f>
        <v>#N/A</v>
      </c>
      <c r="C93" s="172"/>
      <c r="D93" s="174" t="e">
        <f>IF('Sweps work'!L17=0,"",'Sweps work'!L17)</f>
        <v>#N/A</v>
      </c>
      <c r="G93" s="162" t="e">
        <f>SUM(B93:F93)</f>
        <v>#N/A</v>
      </c>
    </row>
    <row r="94" spans="1:7" ht="21.75" customHeight="1" thickBot="1">
      <c r="A94" s="169"/>
      <c r="B94" s="185" t="e">
        <f>IF(B93="","",'Sweps work'!C17)</f>
        <v>#N/A</v>
      </c>
      <c r="C94" s="172"/>
      <c r="D94" s="185" t="e">
        <f>IF(D93="","",'Sweps work'!I17)</f>
        <v>#N/A</v>
      </c>
      <c r="G94" s="162"/>
    </row>
    <row r="95" spans="1:7" ht="24" customHeight="1">
      <c r="A95" s="169"/>
      <c r="B95" s="186"/>
      <c r="C95" s="172"/>
      <c r="D95" s="186"/>
      <c r="G95" s="162"/>
    </row>
    <row r="96" spans="1:7" ht="24" customHeight="1" thickBot="1">
      <c r="A96" s="169"/>
      <c r="B96" s="186"/>
      <c r="C96" s="172"/>
      <c r="D96" s="186"/>
      <c r="G96" s="162"/>
    </row>
    <row r="97" spans="1:7" ht="21.75" customHeight="1">
      <c r="A97" s="169"/>
      <c r="B97" s="183" t="str">
        <f>B13</f>
        <v>TEAM FINISH</v>
      </c>
      <c r="C97" s="172"/>
      <c r="D97" s="183" t="str">
        <f>D13</f>
        <v>TEAM FINISH</v>
      </c>
      <c r="G97" s="162"/>
    </row>
    <row r="98" spans="1:7" ht="21.75" customHeight="1">
      <c r="A98" s="169"/>
      <c r="B98" s="173" t="str">
        <f>B14</f>
        <v>C-PLAYER</v>
      </c>
      <c r="C98" s="172"/>
      <c r="D98" s="173" t="str">
        <f>D14</f>
        <v>D-PLAYER</v>
      </c>
      <c r="G98" s="162"/>
    </row>
    <row r="99" spans="1:7" ht="21.75" customHeight="1">
      <c r="A99" s="169"/>
      <c r="B99" s="173" t="e">
        <f>IF('Sweps work'!F35=0,"","PLACE    "&amp;'Sweps work'!E35)</f>
        <v>#N/A</v>
      </c>
      <c r="C99" s="172"/>
      <c r="D99" s="173" t="e">
        <f>IF('Sweps work'!L35=0,"","PLACE    "&amp;'Sweps work'!K35)</f>
        <v>#N/A</v>
      </c>
      <c r="G99" s="162"/>
    </row>
    <row r="100" spans="1:7" ht="21.75" customHeight="1">
      <c r="A100" s="169"/>
      <c r="B100" s="174" t="e">
        <f>IF('Sweps work'!F35=0,"",'Sweps work'!F35)</f>
        <v>#N/A</v>
      </c>
      <c r="C100" s="172"/>
      <c r="D100" s="174" t="e">
        <f>IF('Sweps work'!L35=0,"",'Sweps work'!L35)</f>
        <v>#N/A</v>
      </c>
      <c r="G100" s="162" t="e">
        <f>SUM(B100:F100)</f>
        <v>#N/A</v>
      </c>
    </row>
    <row r="101" spans="1:7" ht="21.75" customHeight="1" thickBot="1">
      <c r="A101" s="169"/>
      <c r="B101" s="185" t="e">
        <f>IF(B100="","",'Sweps work'!C35)</f>
        <v>#N/A</v>
      </c>
      <c r="C101" s="172"/>
      <c r="D101" s="185" t="e">
        <f>IF(D100="","",'Sweps work'!I35)</f>
        <v>#N/A</v>
      </c>
      <c r="G101" s="162"/>
    </row>
    <row r="102" spans="1:7" ht="24" customHeight="1">
      <c r="A102" s="169"/>
      <c r="B102" s="186"/>
      <c r="C102" s="172"/>
      <c r="D102" s="186"/>
      <c r="G102" s="162"/>
    </row>
    <row r="103" spans="1:7" ht="24" customHeight="1" thickBot="1">
      <c r="A103" s="169"/>
      <c r="B103" s="187"/>
      <c r="C103" s="172"/>
      <c r="D103" s="187"/>
      <c r="G103" s="162"/>
    </row>
    <row r="104" spans="1:7" ht="21.75" customHeight="1">
      <c r="A104" s="169"/>
      <c r="B104" s="183" t="str">
        <f>B6</f>
        <v>TEAM FINISH</v>
      </c>
      <c r="C104" s="172"/>
      <c r="D104" s="183" t="str">
        <f>D6</f>
        <v>TEAM FINISH</v>
      </c>
      <c r="G104" s="162"/>
    </row>
    <row r="105" spans="1:7" ht="21.75" customHeight="1">
      <c r="A105" s="169"/>
      <c r="B105" s="173" t="str">
        <f>B7</f>
        <v>A-PLAYER</v>
      </c>
      <c r="C105" s="172"/>
      <c r="D105" s="173" t="str">
        <f>D7</f>
        <v>B-PLAYER</v>
      </c>
      <c r="G105" s="162"/>
    </row>
    <row r="106" spans="1:7" ht="21.75" customHeight="1">
      <c r="A106" s="169"/>
      <c r="B106" s="173" t="e">
        <f>IF('Sweps work'!F18=0,"","PLACE    "&amp;'Sweps work'!E18)</f>
        <v>#N/A</v>
      </c>
      <c r="C106" s="172"/>
      <c r="D106" s="173" t="e">
        <f>IF('Sweps work'!L18=0,"","PLACE    "&amp;'Sweps work'!K18)</f>
        <v>#N/A</v>
      </c>
      <c r="G106" s="162"/>
    </row>
    <row r="107" spans="1:7" ht="21.75" customHeight="1">
      <c r="A107" s="169"/>
      <c r="B107" s="174" t="e">
        <f>IF('Sweps work'!F18=0,"",'Sweps work'!F18)</f>
        <v>#N/A</v>
      </c>
      <c r="C107" s="172"/>
      <c r="D107" s="174" t="e">
        <f>IF('Sweps work'!L18=0,"",'Sweps work'!L18)</f>
        <v>#N/A</v>
      </c>
      <c r="G107" s="162" t="e">
        <f>SUM(B107:F107)</f>
        <v>#N/A</v>
      </c>
    </row>
    <row r="108" spans="1:7" ht="21.75" customHeight="1" thickBot="1">
      <c r="A108" s="169"/>
      <c r="B108" s="185" t="e">
        <f>IF(B107="","",'Sweps work'!C18)</f>
        <v>#N/A</v>
      </c>
      <c r="C108" s="172"/>
      <c r="D108" s="185" t="e">
        <f>IF(D107="","",'Sweps work'!I18)</f>
        <v>#N/A</v>
      </c>
      <c r="G108" s="162"/>
    </row>
    <row r="109" spans="1:7" ht="21.75" customHeight="1">
      <c r="A109" s="169"/>
      <c r="B109" s="186"/>
      <c r="C109" s="172"/>
      <c r="D109" s="186"/>
      <c r="G109" s="162"/>
    </row>
    <row r="110" spans="1:7" ht="21.75" customHeight="1" thickBot="1">
      <c r="A110" s="169"/>
      <c r="B110" s="186"/>
      <c r="C110" s="172"/>
      <c r="D110" s="186"/>
      <c r="G110" s="162"/>
    </row>
    <row r="111" spans="1:7" ht="21.75" customHeight="1">
      <c r="A111" s="169"/>
      <c r="B111" s="183" t="str">
        <f>B13</f>
        <v>TEAM FINISH</v>
      </c>
      <c r="C111" s="172"/>
      <c r="D111" s="183" t="str">
        <f>D13</f>
        <v>TEAM FINISH</v>
      </c>
      <c r="G111" s="162"/>
    </row>
    <row r="112" spans="1:7" ht="21.75" customHeight="1">
      <c r="A112" s="169"/>
      <c r="B112" s="173" t="str">
        <f>B14</f>
        <v>C-PLAYER</v>
      </c>
      <c r="C112" s="172"/>
      <c r="D112" s="173" t="str">
        <f>D14</f>
        <v>D-PLAYER</v>
      </c>
      <c r="G112" s="162"/>
    </row>
    <row r="113" spans="1:7" ht="21.75" customHeight="1">
      <c r="A113" s="169"/>
      <c r="B113" s="173" t="e">
        <f>IF('Sweps work'!F36=0,"","PLACE    "&amp;'Sweps work'!E36)</f>
        <v>#N/A</v>
      </c>
      <c r="C113" s="172"/>
      <c r="D113" s="173" t="e">
        <f>IF('Sweps work'!L36=0,"","PLACE    "&amp;'Sweps work'!K36)</f>
        <v>#N/A</v>
      </c>
      <c r="G113" s="162"/>
    </row>
    <row r="114" spans="1:7" ht="21.75" customHeight="1">
      <c r="A114" s="169"/>
      <c r="B114" s="174" t="e">
        <f>IF('Sweps work'!F36=0,"",'Sweps work'!F36)</f>
        <v>#N/A</v>
      </c>
      <c r="C114" s="172"/>
      <c r="D114" s="174" t="e">
        <f>IF('Sweps work'!L36=0,"",'Sweps work'!L36)</f>
        <v>#N/A</v>
      </c>
      <c r="G114" s="162" t="e">
        <f>SUM(B114:F114)</f>
        <v>#N/A</v>
      </c>
    </row>
    <row r="115" spans="1:7" ht="21.75" customHeight="1" thickBot="1">
      <c r="A115" s="169"/>
      <c r="B115" s="185" t="e">
        <f>IF(B114="","",'Sweps work'!C36)</f>
        <v>#N/A</v>
      </c>
      <c r="C115" s="172"/>
      <c r="D115" s="185" t="e">
        <f>IF(D114="","",'Sweps work'!I36)</f>
        <v>#N/A</v>
      </c>
      <c r="G115" s="162"/>
    </row>
    <row r="116" spans="1:7" ht="21.75" customHeight="1">
      <c r="A116" s="169"/>
      <c r="B116" s="186"/>
      <c r="C116" s="172"/>
      <c r="D116" s="186"/>
      <c r="G116" s="162"/>
    </row>
    <row r="117" spans="1:7" ht="21.75" customHeight="1" thickBot="1">
      <c r="A117" s="169"/>
      <c r="B117" s="187"/>
      <c r="C117" s="172"/>
      <c r="D117" s="187"/>
      <c r="G117" s="162"/>
    </row>
    <row r="118" spans="1:7" ht="21.75" customHeight="1">
      <c r="A118" s="169"/>
      <c r="B118" s="183" t="str">
        <f>B6</f>
        <v>TEAM FINISH</v>
      </c>
      <c r="C118" s="172"/>
      <c r="D118" s="183" t="str">
        <f>D6</f>
        <v>TEAM FINISH</v>
      </c>
      <c r="G118" s="162"/>
    </row>
    <row r="119" spans="1:7" ht="21.75" customHeight="1">
      <c r="A119" s="169"/>
      <c r="B119" s="184" t="str">
        <f>B7</f>
        <v>A-PLAYER</v>
      </c>
      <c r="C119" s="172"/>
      <c r="D119" s="184" t="str">
        <f>D7</f>
        <v>B-PLAYER</v>
      </c>
      <c r="G119" s="162"/>
    </row>
    <row r="120" spans="1:7" ht="21.75" customHeight="1">
      <c r="A120" s="169"/>
      <c r="B120" s="173" t="e">
        <f>IF('Sweps work'!F19=0,"","PLACE    "&amp;'Sweps work'!E19)</f>
        <v>#N/A</v>
      </c>
      <c r="C120" s="172"/>
      <c r="D120" s="173" t="e">
        <f>IF('Sweps work'!L19=0,"","PLACE    "&amp;'Sweps work'!K19)</f>
        <v>#N/A</v>
      </c>
      <c r="G120" s="162"/>
    </row>
    <row r="121" spans="1:7" ht="21.75" customHeight="1">
      <c r="A121" s="169"/>
      <c r="B121" s="174" t="e">
        <f>IF('Sweps work'!F19=0,"",'Sweps work'!F19)</f>
        <v>#N/A</v>
      </c>
      <c r="C121" s="172"/>
      <c r="D121" s="174" t="e">
        <f>IF('Sweps work'!L19=0,"",'Sweps work'!L19)</f>
        <v>#N/A</v>
      </c>
      <c r="G121" s="162" t="e">
        <f>SUM(B121:F121)</f>
        <v>#N/A</v>
      </c>
    </row>
    <row r="122" spans="1:7" ht="21.75" customHeight="1" thickBot="1">
      <c r="A122" s="169"/>
      <c r="B122" s="185" t="e">
        <f>IF(B121="","",'Sweps work'!C19)</f>
        <v>#N/A</v>
      </c>
      <c r="C122" s="172"/>
      <c r="D122" s="185" t="e">
        <f>IF(D121="","",'Sweps work'!I19)</f>
        <v>#N/A</v>
      </c>
      <c r="G122" s="162"/>
    </row>
    <row r="123" spans="1:7" ht="21.75" customHeight="1">
      <c r="A123" s="169"/>
      <c r="B123" s="186"/>
      <c r="C123" s="172"/>
      <c r="D123" s="186"/>
      <c r="G123" s="162"/>
    </row>
    <row r="124" spans="1:7" ht="21.75" customHeight="1" thickBot="1">
      <c r="A124" s="169"/>
      <c r="B124" s="186"/>
      <c r="C124" s="172"/>
      <c r="D124" s="186"/>
      <c r="G124" s="162"/>
    </row>
    <row r="125" spans="1:7" ht="21.75" customHeight="1">
      <c r="A125" s="169"/>
      <c r="B125" s="183" t="str">
        <f>B13</f>
        <v>TEAM FINISH</v>
      </c>
      <c r="C125" s="172"/>
      <c r="D125" s="183" t="str">
        <f>D13</f>
        <v>TEAM FINISH</v>
      </c>
      <c r="G125" s="162"/>
    </row>
    <row r="126" spans="1:7" ht="21.75" customHeight="1">
      <c r="A126" s="169"/>
      <c r="B126" s="184" t="str">
        <f>B14</f>
        <v>C-PLAYER</v>
      </c>
      <c r="C126" s="172"/>
      <c r="D126" s="184" t="str">
        <f>D14</f>
        <v>D-PLAYER</v>
      </c>
      <c r="G126" s="162"/>
    </row>
    <row r="127" spans="1:7" ht="21.75" customHeight="1">
      <c r="A127" s="169"/>
      <c r="B127" s="173" t="e">
        <f>IF('Sweps work'!F37=0,"","PLACE    "&amp;'Sweps work'!E37)</f>
        <v>#N/A</v>
      </c>
      <c r="C127" s="172"/>
      <c r="D127" s="173" t="e">
        <f>IF('Sweps work'!L37=0,"","PLACE    "&amp;'Sweps work'!K37)</f>
        <v>#N/A</v>
      </c>
      <c r="G127" s="162"/>
    </row>
    <row r="128" spans="1:7" ht="21.75" customHeight="1">
      <c r="A128" s="169"/>
      <c r="B128" s="174" t="e">
        <f>IF('Sweps work'!F37=0,"",'Sweps work'!F37)</f>
        <v>#N/A</v>
      </c>
      <c r="C128" s="172"/>
      <c r="D128" s="174" t="e">
        <f>IF('Sweps work'!L37=0,"",'Sweps work'!L37)</f>
        <v>#N/A</v>
      </c>
      <c r="G128" s="162" t="e">
        <f>SUM(B128:F128)</f>
        <v>#N/A</v>
      </c>
    </row>
    <row r="129" spans="1:7" ht="21.75" customHeight="1" thickBot="1">
      <c r="A129" s="169"/>
      <c r="B129" s="185" t="e">
        <f>IF(B128="","",'Sweps work'!C37)</f>
        <v>#N/A</v>
      </c>
      <c r="C129" s="172"/>
      <c r="D129" s="185" t="e">
        <f>IF(D128="","",'Sweps work'!I37)</f>
        <v>#N/A</v>
      </c>
      <c r="G129" s="162"/>
    </row>
    <row r="130" spans="1:7" ht="21.75" customHeight="1">
      <c r="A130" s="169"/>
      <c r="B130" s="186"/>
      <c r="C130" s="172"/>
      <c r="D130" s="186"/>
      <c r="G130" s="162"/>
    </row>
    <row r="131" spans="1:7" ht="21.75" customHeight="1" thickBot="1">
      <c r="A131" s="169"/>
      <c r="B131" s="187"/>
      <c r="C131" s="172"/>
      <c r="D131" s="187"/>
      <c r="G131" s="162"/>
    </row>
    <row r="132" spans="1:7" ht="21.75" customHeight="1">
      <c r="A132" s="169"/>
      <c r="B132" s="183" t="str">
        <f>B6</f>
        <v>TEAM FINISH</v>
      </c>
      <c r="C132" s="172"/>
      <c r="D132" s="183" t="str">
        <f>D6</f>
        <v>TEAM FINISH</v>
      </c>
      <c r="G132" s="162"/>
    </row>
    <row r="133" spans="1:7" ht="21.75" customHeight="1">
      <c r="A133" s="169"/>
      <c r="B133" s="173" t="str">
        <f>B7</f>
        <v>A-PLAYER</v>
      </c>
      <c r="C133" s="172"/>
      <c r="D133" s="173" t="str">
        <f>D7</f>
        <v>B-PLAYER</v>
      </c>
      <c r="G133" s="162"/>
    </row>
    <row r="134" spans="1:7" ht="21.75" customHeight="1">
      <c r="A134" s="169"/>
      <c r="B134" s="173" t="e">
        <f>IF('Sweps work'!F20=0,"","PLACE    "&amp;'Sweps work'!E20)</f>
        <v>#N/A</v>
      </c>
      <c r="C134" s="172"/>
      <c r="D134" s="173" t="e">
        <f>IF('Sweps work'!L20=0,"","PLACE    "&amp;'Sweps work'!K20)</f>
        <v>#N/A</v>
      </c>
      <c r="G134" s="162"/>
    </row>
    <row r="135" spans="1:7" ht="21.75" customHeight="1">
      <c r="A135" s="169"/>
      <c r="B135" s="174" t="e">
        <f>IF('Sweps work'!F20=0,"",'Sweps work'!F20)</f>
        <v>#N/A</v>
      </c>
      <c r="C135" s="172"/>
      <c r="D135" s="174" t="e">
        <f>IF('Sweps work'!L20=0,"",'Sweps work'!L20)</f>
        <v>#N/A</v>
      </c>
      <c r="G135" s="162" t="e">
        <f>SUM(B135:F135)</f>
        <v>#N/A</v>
      </c>
    </row>
    <row r="136" spans="1:7" ht="21.75" customHeight="1" thickBot="1">
      <c r="A136" s="169"/>
      <c r="B136" s="185" t="e">
        <f>IF(B135="","",'Sweps work'!C20)</f>
        <v>#N/A</v>
      </c>
      <c r="C136" s="172"/>
      <c r="D136" s="185" t="e">
        <f>IF(D135="","",'Sweps work'!I20)</f>
        <v>#N/A</v>
      </c>
      <c r="G136" s="162"/>
    </row>
    <row r="137" spans="1:7" ht="21.75" customHeight="1">
      <c r="A137" s="169"/>
      <c r="B137" s="186"/>
      <c r="C137" s="172"/>
      <c r="D137" s="186"/>
      <c r="G137" s="162"/>
    </row>
    <row r="138" spans="1:7" ht="21.75" customHeight="1" thickBot="1">
      <c r="A138" s="169"/>
      <c r="B138" s="186"/>
      <c r="C138" s="172"/>
      <c r="D138" s="186"/>
      <c r="G138" s="162"/>
    </row>
    <row r="139" spans="1:7" ht="21.75" customHeight="1">
      <c r="A139" s="169"/>
      <c r="B139" s="183" t="str">
        <f>B13</f>
        <v>TEAM FINISH</v>
      </c>
      <c r="C139" s="172"/>
      <c r="D139" s="183" t="str">
        <f>D13</f>
        <v>TEAM FINISH</v>
      </c>
      <c r="G139" s="162"/>
    </row>
    <row r="140" spans="1:7" ht="21.75" customHeight="1">
      <c r="A140" s="169"/>
      <c r="B140" s="173" t="str">
        <f>B14</f>
        <v>C-PLAYER</v>
      </c>
      <c r="C140" s="172"/>
      <c r="D140" s="173" t="str">
        <f>D14</f>
        <v>D-PLAYER</v>
      </c>
      <c r="G140" s="162"/>
    </row>
    <row r="141" spans="1:7" ht="21.75" customHeight="1">
      <c r="A141" s="169"/>
      <c r="B141" s="173" t="e">
        <f>IF('Sweps work'!F38=0,"","PLACE    "&amp;'Sweps work'!E38)</f>
        <v>#N/A</v>
      </c>
      <c r="C141" s="172"/>
      <c r="D141" s="173" t="e">
        <f>IF('Sweps work'!L38=0,"","PLACE    "&amp;'Sweps work'!K38)</f>
        <v>#N/A</v>
      </c>
      <c r="G141" s="162"/>
    </row>
    <row r="142" spans="1:7" ht="21.75" customHeight="1">
      <c r="A142" s="169"/>
      <c r="B142" s="174" t="e">
        <f>IF('Sweps work'!F38=0,"",'Sweps work'!F38)</f>
        <v>#N/A</v>
      </c>
      <c r="C142" s="172"/>
      <c r="D142" s="174" t="e">
        <f>IF('Sweps work'!L38=0,"",'Sweps work'!L38)</f>
        <v>#N/A</v>
      </c>
      <c r="G142" s="162" t="e">
        <f>SUM(B142:F142)</f>
        <v>#N/A</v>
      </c>
    </row>
    <row r="143" spans="1:7" ht="21.75" customHeight="1" thickBot="1">
      <c r="A143" s="169"/>
      <c r="B143" s="185" t="e">
        <f>IF(B142="","",'Sweps work'!C38)</f>
        <v>#N/A</v>
      </c>
      <c r="C143" s="172"/>
      <c r="D143" s="185" t="e">
        <f>IF(D142="","",'Sweps work'!I38)</f>
        <v>#N/A</v>
      </c>
      <c r="G143" s="162"/>
    </row>
    <row r="144" spans="1:7" ht="21.75" customHeight="1">
      <c r="A144" s="169"/>
      <c r="B144" s="186"/>
      <c r="C144" s="172"/>
      <c r="D144" s="186"/>
      <c r="G144" s="162"/>
    </row>
    <row r="145" spans="1:7" ht="21.75" customHeight="1" thickBot="1">
      <c r="A145" s="169"/>
      <c r="B145" s="187"/>
      <c r="C145" s="172"/>
      <c r="D145" s="187"/>
      <c r="G145" s="162"/>
    </row>
    <row r="146" spans="1:7" ht="21.75" customHeight="1">
      <c r="A146" s="169"/>
      <c r="B146" s="183" t="str">
        <f>B6</f>
        <v>TEAM FINISH</v>
      </c>
      <c r="C146" s="172"/>
      <c r="D146" s="183" t="str">
        <f>D6</f>
        <v>TEAM FINISH</v>
      </c>
      <c r="G146" s="162"/>
    </row>
    <row r="147" spans="1:7" ht="21.75" customHeight="1">
      <c r="A147" s="169"/>
      <c r="B147" s="173" t="str">
        <f>B7</f>
        <v>A-PLAYER</v>
      </c>
      <c r="C147" s="172"/>
      <c r="D147" s="173" t="str">
        <f>D7</f>
        <v>B-PLAYER</v>
      </c>
      <c r="G147" s="162"/>
    </row>
    <row r="148" spans="1:7" ht="21.75" customHeight="1">
      <c r="A148" s="169"/>
      <c r="B148" s="173" t="e">
        <f>IF('Sweps work'!F21=0,"","PLACE    "&amp;'Sweps work'!E21)</f>
        <v>#N/A</v>
      </c>
      <c r="C148" s="172"/>
      <c r="D148" s="173" t="e">
        <f>IF('Sweps work'!L21=0,"","PLACE    "&amp;'Sweps work'!K21)</f>
        <v>#N/A</v>
      </c>
      <c r="G148" s="162"/>
    </row>
    <row r="149" spans="1:7" ht="21.75" customHeight="1">
      <c r="A149" s="169"/>
      <c r="B149" s="174" t="e">
        <f>IF('Sweps work'!F21=0,"",'Sweps work'!F21)</f>
        <v>#N/A</v>
      </c>
      <c r="C149" s="172"/>
      <c r="D149" s="174" t="e">
        <f>IF('Sweps work'!L21=0,"",'Sweps work'!L21)</f>
        <v>#N/A</v>
      </c>
      <c r="G149" s="162" t="e">
        <f>SUM(B149:F149)</f>
        <v>#N/A</v>
      </c>
    </row>
    <row r="150" spans="1:7" ht="21.75" customHeight="1" thickBot="1">
      <c r="A150" s="169"/>
      <c r="B150" s="185" t="e">
        <f>IF(B149="","",'Sweps work'!C21)</f>
        <v>#N/A</v>
      </c>
      <c r="C150" s="172"/>
      <c r="D150" s="185" t="e">
        <f>IF(D149="","",'Sweps work'!I21)</f>
        <v>#N/A</v>
      </c>
      <c r="G150" s="162"/>
    </row>
    <row r="151" spans="1:7" ht="21.75" customHeight="1">
      <c r="A151" s="169"/>
      <c r="B151" s="186"/>
      <c r="C151" s="172"/>
      <c r="D151" s="186"/>
      <c r="G151" s="162"/>
    </row>
    <row r="152" spans="1:7" ht="21.75" customHeight="1" thickBot="1">
      <c r="A152" s="169"/>
      <c r="B152" s="186"/>
      <c r="C152" s="172"/>
      <c r="D152" s="186"/>
      <c r="G152" s="162"/>
    </row>
    <row r="153" spans="1:7" ht="21.75" customHeight="1">
      <c r="A153" s="169"/>
      <c r="B153" s="183" t="str">
        <f>B13</f>
        <v>TEAM FINISH</v>
      </c>
      <c r="C153" s="172"/>
      <c r="D153" s="183" t="str">
        <f>D13</f>
        <v>TEAM FINISH</v>
      </c>
      <c r="G153" s="162"/>
    </row>
    <row r="154" spans="1:7" ht="21.75" customHeight="1">
      <c r="A154" s="169"/>
      <c r="B154" s="173" t="str">
        <f>B14</f>
        <v>C-PLAYER</v>
      </c>
      <c r="C154" s="172"/>
      <c r="D154" s="173" t="str">
        <f>D14</f>
        <v>D-PLAYER</v>
      </c>
      <c r="G154" s="162"/>
    </row>
    <row r="155" spans="1:7" ht="21.75" customHeight="1">
      <c r="A155" s="169"/>
      <c r="B155" s="173" t="e">
        <f>IF('Sweps work'!F39=0,"","PLACE    "&amp;'Sweps work'!E39)</f>
        <v>#N/A</v>
      </c>
      <c r="C155" s="172"/>
      <c r="D155" s="173" t="e">
        <f>IF('Sweps work'!L39=0,"","PLACE    "&amp;'Sweps work'!K39)</f>
        <v>#N/A</v>
      </c>
      <c r="G155" s="162"/>
    </row>
    <row r="156" spans="1:7" ht="21.75" customHeight="1">
      <c r="A156" s="169"/>
      <c r="B156" s="174" t="e">
        <f>IF('Sweps work'!F39=0,"",'Sweps work'!F39)</f>
        <v>#N/A</v>
      </c>
      <c r="C156" s="172"/>
      <c r="D156" s="174" t="e">
        <f>IF('Sweps work'!L39=0,"",'Sweps work'!L39)</f>
        <v>#N/A</v>
      </c>
      <c r="G156" s="162" t="e">
        <f>SUM(B156:F156)</f>
        <v>#N/A</v>
      </c>
    </row>
    <row r="157" spans="1:7" ht="21.75" customHeight="1" thickBot="1">
      <c r="A157" s="169"/>
      <c r="B157" s="185" t="e">
        <f>IF(B156="","",'Sweps work'!C39)</f>
        <v>#N/A</v>
      </c>
      <c r="C157" s="172"/>
      <c r="D157" s="185" t="e">
        <f>IF(D156="","",'Sweps work'!I39)</f>
        <v>#N/A</v>
      </c>
      <c r="G157" s="162"/>
    </row>
    <row r="158" spans="1:7" ht="21.75" customHeight="1">
      <c r="A158" s="169"/>
      <c r="B158" s="186"/>
      <c r="C158" s="172"/>
      <c r="D158" s="186"/>
      <c r="G158" s="162"/>
    </row>
    <row r="159" spans="1:7" ht="21.75" customHeight="1" thickBot="1">
      <c r="A159" s="169"/>
      <c r="B159" s="187"/>
      <c r="C159" s="172"/>
      <c r="D159" s="187"/>
      <c r="G159" s="162"/>
    </row>
    <row r="160" spans="1:7" ht="21.75" customHeight="1">
      <c r="A160" s="169"/>
      <c r="B160" s="183" t="str">
        <f>B6</f>
        <v>TEAM FINISH</v>
      </c>
      <c r="C160" s="172"/>
      <c r="D160" s="183" t="str">
        <f>D6</f>
        <v>TEAM FINISH</v>
      </c>
      <c r="G160" s="162"/>
    </row>
    <row r="161" spans="1:7" ht="21.75" customHeight="1">
      <c r="A161" s="169"/>
      <c r="B161" s="173" t="str">
        <f>B7</f>
        <v>A-PLAYER</v>
      </c>
      <c r="C161" s="172"/>
      <c r="D161" s="173" t="str">
        <f>D7</f>
        <v>B-PLAYER</v>
      </c>
      <c r="G161" s="162"/>
    </row>
    <row r="162" spans="1:7" ht="21.75" customHeight="1">
      <c r="A162" s="169"/>
      <c r="B162" s="173" t="e">
        <f>IF('Sweps work'!F22=0,"","PLACE    "&amp;'Sweps work'!E22)</f>
        <v>#N/A</v>
      </c>
      <c r="C162" s="172"/>
      <c r="D162" s="173" t="e">
        <f>IF('Sweps work'!L22=0,"","PLACE    "&amp;'Sweps work'!K22)</f>
        <v>#N/A</v>
      </c>
      <c r="G162" s="162"/>
    </row>
    <row r="163" spans="1:7" ht="21.75" customHeight="1">
      <c r="A163" s="169"/>
      <c r="B163" s="174" t="e">
        <f>IF('Sweps work'!F22=0,"",'Sweps work'!F22)</f>
        <v>#N/A</v>
      </c>
      <c r="C163" s="172"/>
      <c r="D163" s="174" t="e">
        <f>IF('Sweps work'!L22=0,"",'Sweps work'!L22)</f>
        <v>#N/A</v>
      </c>
      <c r="G163" s="162" t="e">
        <f>SUM(B163:F163)</f>
        <v>#N/A</v>
      </c>
    </row>
    <row r="164" spans="1:7" ht="21.75" customHeight="1" thickBot="1">
      <c r="A164" s="169"/>
      <c r="B164" s="185" t="e">
        <f>IF(B163="","",'Sweps work'!C22)</f>
        <v>#N/A</v>
      </c>
      <c r="C164" s="172"/>
      <c r="D164" s="185" t="e">
        <f>IF(D163="","",'Sweps work'!I22)</f>
        <v>#N/A</v>
      </c>
      <c r="G164" s="162"/>
    </row>
    <row r="165" spans="1:7" ht="21.75" customHeight="1">
      <c r="A165" s="169"/>
      <c r="B165" s="186"/>
      <c r="C165" s="172"/>
      <c r="D165" s="186"/>
      <c r="G165" s="162"/>
    </row>
    <row r="166" spans="1:7" ht="21.75" customHeight="1" thickBot="1">
      <c r="A166" s="169"/>
      <c r="B166" s="186"/>
      <c r="C166" s="172"/>
      <c r="D166" s="186"/>
      <c r="G166" s="162"/>
    </row>
    <row r="167" spans="1:7" ht="21.75" customHeight="1">
      <c r="A167" s="169"/>
      <c r="B167" s="183" t="str">
        <f>B13</f>
        <v>TEAM FINISH</v>
      </c>
      <c r="C167" s="172"/>
      <c r="D167" s="183" t="str">
        <f>D13</f>
        <v>TEAM FINISH</v>
      </c>
      <c r="G167" s="162"/>
    </row>
    <row r="168" spans="1:7" ht="21.75" customHeight="1">
      <c r="A168" s="169"/>
      <c r="B168" s="173" t="str">
        <f>B14</f>
        <v>C-PLAYER</v>
      </c>
      <c r="C168" s="172"/>
      <c r="D168" s="173" t="str">
        <f>D14</f>
        <v>D-PLAYER</v>
      </c>
      <c r="G168" s="162"/>
    </row>
    <row r="169" spans="1:7" ht="21.75" customHeight="1">
      <c r="A169" s="169"/>
      <c r="B169" s="173" t="e">
        <f>IF('Sweps work'!F40=0,"","PLACE    "&amp;'Sweps work'!E40)</f>
        <v>#N/A</v>
      </c>
      <c r="C169" s="172"/>
      <c r="D169" s="173" t="e">
        <f>IF('Sweps work'!L40=0,"","PLACE    "&amp;'Sweps work'!K40)</f>
        <v>#N/A</v>
      </c>
      <c r="G169" s="162"/>
    </row>
    <row r="170" spans="1:7" ht="21.75" customHeight="1">
      <c r="A170" s="169"/>
      <c r="B170" s="174" t="e">
        <f>IF('Sweps work'!F40=0,"",'Sweps work'!F40)</f>
        <v>#N/A</v>
      </c>
      <c r="C170" s="172"/>
      <c r="D170" s="174" t="e">
        <f>IF('Sweps work'!L40=0,"",'Sweps work'!L40)</f>
        <v>#N/A</v>
      </c>
      <c r="G170" s="162" t="e">
        <f>SUM(B170:F170)</f>
        <v>#N/A</v>
      </c>
    </row>
    <row r="171" spans="1:7" ht="21.75" customHeight="1" thickBot="1">
      <c r="A171" s="169"/>
      <c r="B171" s="185" t="e">
        <f>IF(B170="","",'Sweps work'!C40)</f>
        <v>#N/A</v>
      </c>
      <c r="C171" s="172"/>
      <c r="D171" s="185" t="e">
        <f>IF(D170="","",'Sweps work'!I40)</f>
        <v>#N/A</v>
      </c>
      <c r="G171" s="162"/>
    </row>
    <row r="172" spans="1:7" ht="21.75" customHeight="1" thickBot="1">
      <c r="A172" s="169"/>
      <c r="B172" s="187"/>
      <c r="C172" s="172"/>
      <c r="D172" s="187"/>
      <c r="G172" s="162"/>
    </row>
    <row r="173" spans="1:7" ht="21.75" customHeight="1">
      <c r="A173" s="169"/>
      <c r="B173" s="183" t="str">
        <f>B6</f>
        <v>TEAM FINISH</v>
      </c>
      <c r="C173" s="172"/>
      <c r="D173" s="183" t="str">
        <f>D6</f>
        <v>TEAM FINISH</v>
      </c>
      <c r="G173" s="162"/>
    </row>
    <row r="174" spans="1:7" ht="21.75" customHeight="1">
      <c r="A174" s="169"/>
      <c r="B174" s="173" t="str">
        <f>B7</f>
        <v>A-PLAYER</v>
      </c>
      <c r="C174" s="172"/>
      <c r="D174" s="173" t="str">
        <f>D7</f>
        <v>B-PLAYER</v>
      </c>
      <c r="G174" s="162"/>
    </row>
    <row r="175" spans="1:7" ht="21.75" customHeight="1">
      <c r="A175" s="169"/>
      <c r="B175" s="173" t="e">
        <f>IF('Sweps work'!F23=0,"","PLACE    "&amp;'Sweps work'!E23)</f>
        <v>#N/A</v>
      </c>
      <c r="C175" s="172"/>
      <c r="D175" s="173" t="e">
        <f>IF('Sweps work'!L23=0,"","PLACE    "&amp;'Sweps work'!K23)</f>
        <v>#N/A</v>
      </c>
      <c r="G175" s="162"/>
    </row>
    <row r="176" spans="1:7" ht="21.75" customHeight="1">
      <c r="A176" s="169"/>
      <c r="B176" s="174" t="e">
        <f>IF('Sweps work'!F23=0,"",'Sweps work'!F23)</f>
        <v>#N/A</v>
      </c>
      <c r="C176" s="172"/>
      <c r="D176" s="174" t="e">
        <f>IF('Sweps work'!L23=0,"",'Sweps work'!L23)</f>
        <v>#N/A</v>
      </c>
      <c r="G176" s="162" t="e">
        <f>SUM(B176:F176)</f>
        <v>#N/A</v>
      </c>
    </row>
    <row r="177" spans="1:7" ht="21.75" customHeight="1" thickBot="1">
      <c r="A177" s="169"/>
      <c r="B177" s="185" t="e">
        <f>IF(B176="","",'Sweps work'!C23)</f>
        <v>#N/A</v>
      </c>
      <c r="C177" s="172"/>
      <c r="D177" s="185" t="e">
        <f>IF(D176="","",'Sweps work'!I23)</f>
        <v>#N/A</v>
      </c>
      <c r="G177" s="162"/>
    </row>
    <row r="178" spans="1:7" ht="21.75" customHeight="1">
      <c r="A178" s="169"/>
      <c r="B178" s="172"/>
      <c r="C178" s="172"/>
      <c r="D178" s="172"/>
      <c r="G178" s="162"/>
    </row>
    <row r="179" spans="1:7" ht="21.75" customHeight="1" thickBot="1">
      <c r="A179" s="169"/>
      <c r="B179" s="172"/>
      <c r="C179" s="172"/>
      <c r="D179" s="172"/>
      <c r="G179" s="162"/>
    </row>
    <row r="180" spans="1:7" ht="21.75" customHeight="1">
      <c r="A180" s="169"/>
      <c r="B180" s="183" t="str">
        <f>B13</f>
        <v>TEAM FINISH</v>
      </c>
      <c r="C180" s="172"/>
      <c r="D180" s="183" t="str">
        <f>D13</f>
        <v>TEAM FINISH</v>
      </c>
      <c r="G180" s="162"/>
    </row>
    <row r="181" spans="1:7" ht="20.25">
      <c r="A181" s="169"/>
      <c r="B181" s="173" t="str">
        <f>B14</f>
        <v>C-PLAYER</v>
      </c>
      <c r="C181" s="172"/>
      <c r="D181" s="173" t="str">
        <f>D14</f>
        <v>D-PLAYER</v>
      </c>
      <c r="G181" s="162"/>
    </row>
    <row r="182" spans="1:7" ht="20.25">
      <c r="A182" s="169"/>
      <c r="B182" s="173" t="e">
        <f>IF('Sweps work'!F41=0,"","PLACE    "&amp;'Sweps work'!E41)</f>
        <v>#N/A</v>
      </c>
      <c r="C182" s="172"/>
      <c r="D182" s="173" t="e">
        <f>IF('Sweps work'!L41=0,"","PLACE    "&amp;'Sweps work'!K41)</f>
        <v>#N/A</v>
      </c>
      <c r="G182" s="162"/>
    </row>
    <row r="183" spans="1:7" ht="20.25">
      <c r="A183" s="169"/>
      <c r="B183" s="174" t="e">
        <f>IF('Sweps work'!F41=0,"",'Sweps work'!F41)</f>
        <v>#N/A</v>
      </c>
      <c r="C183" s="172"/>
      <c r="D183" s="174" t="e">
        <f>IF('Sweps work'!L41=0,"",'Sweps work'!L41)</f>
        <v>#N/A</v>
      </c>
      <c r="G183" s="162" t="e">
        <f>SUM(B183:F183)</f>
        <v>#N/A</v>
      </c>
    </row>
    <row r="184" spans="1:4" ht="21" thickBot="1">
      <c r="A184" s="169"/>
      <c r="B184" s="185" t="e">
        <f>IF(B183="","",'Sweps work'!C41)</f>
        <v>#N/A</v>
      </c>
      <c r="C184" s="172"/>
      <c r="D184" s="185" t="e">
        <f>IF(D183="","",'Sweps work'!I41)</f>
        <v>#N/A</v>
      </c>
    </row>
    <row r="185" spans="1:4" ht="20.25">
      <c r="A185" s="169"/>
      <c r="B185" s="172"/>
      <c r="C185" s="172"/>
      <c r="D185" s="172"/>
    </row>
  </sheetData>
  <sheetProtection selectLockedCells="1"/>
  <mergeCells count="1">
    <mergeCell ref="C4:D4"/>
  </mergeCells>
  <conditionalFormatting sqref="B162 B169">
    <cfRule type="cellIs" priority="1" dxfId="0" operator="equal" stopIfTrue="1">
      <formula>$B148</formula>
    </cfRule>
    <cfRule type="cellIs" priority="2" dxfId="0" operator="equal" stopIfTrue="1">
      <formula>$B175</formula>
    </cfRule>
  </conditionalFormatting>
  <conditionalFormatting sqref="D162 D169">
    <cfRule type="cellIs" priority="3" dxfId="0" operator="equal" stopIfTrue="1">
      <formula>$D148</formula>
    </cfRule>
    <cfRule type="cellIs" priority="4" dxfId="0" operator="equal" stopIfTrue="1">
      <formula>$D175</formula>
    </cfRule>
  </conditionalFormatting>
  <conditionalFormatting sqref="B175">
    <cfRule type="cellIs" priority="5" dxfId="0" operator="equal" stopIfTrue="1">
      <formula>$B162</formula>
    </cfRule>
    <cfRule type="cellIs" priority="6" dxfId="0" operator="equal" stopIfTrue="1">
      <formula>#REF!</formula>
    </cfRule>
  </conditionalFormatting>
  <conditionalFormatting sqref="B182">
    <cfRule type="cellIs" priority="7" dxfId="0" operator="equal" stopIfTrue="1">
      <formula>$B169</formula>
    </cfRule>
    <cfRule type="cellIs" priority="8" dxfId="0" operator="equal" stopIfTrue="1">
      <formula>#REF!</formula>
    </cfRule>
  </conditionalFormatting>
  <conditionalFormatting sqref="D175">
    <cfRule type="cellIs" priority="9" dxfId="0" operator="equal" stopIfTrue="1">
      <formula>$D162</formula>
    </cfRule>
    <cfRule type="cellIs" priority="10" dxfId="0" operator="equal" stopIfTrue="1">
      <formula>$C181</formula>
    </cfRule>
  </conditionalFormatting>
  <conditionalFormatting sqref="B148 B155 B134 B141 B120 B127 B106 B113 B22 B29 B36 B43 B50 B57 B64 B71 B99 B92 B78 B85">
    <cfRule type="cellIs" priority="11" dxfId="0" operator="equal" stopIfTrue="1">
      <formula>$B8</formula>
    </cfRule>
    <cfRule type="cellIs" priority="12" dxfId="0" operator="equal" stopIfTrue="1">
      <formula>$B36</formula>
    </cfRule>
  </conditionalFormatting>
  <conditionalFormatting sqref="D148 D155 D134 D141 D120 D127 D106 D113 D22 D29 D36 D43 D50 D57 D64 D71 D99 D92 D78 D85">
    <cfRule type="cellIs" priority="13" dxfId="0" operator="equal" stopIfTrue="1">
      <formula>$D8</formula>
    </cfRule>
    <cfRule type="cellIs" priority="14" dxfId="0" operator="equal" stopIfTrue="1">
      <formula>$D36</formula>
    </cfRule>
  </conditionalFormatting>
  <conditionalFormatting sqref="D15">
    <cfRule type="cellIs" priority="15" dxfId="0" operator="equal" stopIfTrue="1">
      <formula>$D$29</formula>
    </cfRule>
  </conditionalFormatting>
  <conditionalFormatting sqref="B15">
    <cfRule type="cellIs" priority="16" dxfId="0" operator="equal" stopIfTrue="1">
      <formula>$B$29</formula>
    </cfRule>
  </conditionalFormatting>
  <conditionalFormatting sqref="D8">
    <cfRule type="cellIs" priority="17" dxfId="0" operator="equal" stopIfTrue="1">
      <formula>$D$22</formula>
    </cfRule>
  </conditionalFormatting>
  <conditionalFormatting sqref="G4">
    <cfRule type="cellIs" priority="18" dxfId="0" operator="notEqual" stopIfTrue="1">
      <formula>$F$4</formula>
    </cfRule>
  </conditionalFormatting>
  <conditionalFormatting sqref="B8">
    <cfRule type="cellIs" priority="19" dxfId="0" operator="equal" stopIfTrue="1">
      <formula>$B$22</formula>
    </cfRule>
  </conditionalFormatting>
  <conditionalFormatting sqref="D182">
    <cfRule type="cellIs" priority="20" dxfId="0" operator="equal" stopIfTrue="1">
      <formula>$D169</formula>
    </cfRule>
    <cfRule type="cellIs" priority="21" dxfId="0" operator="equal" stopIfTrue="1">
      <formula>$E86</formula>
    </cfRule>
  </conditionalFormatting>
  <printOptions/>
  <pageMargins left="0" right="0.13" top="0.43" bottom="0.43" header="0.52" footer="0.56"/>
  <pageSetup horizontalDpi="300" verticalDpi="300" orientation="portrait" scale="93" r:id="rId1"/>
  <rowBreaks count="4" manualBreakCount="4">
    <brk id="39" max="4" man="1"/>
    <brk id="74" max="4" man="1"/>
    <brk id="109" max="3" man="1"/>
    <brk id="144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Z39"/>
  <sheetViews>
    <sheetView zoomScale="75" zoomScaleNormal="75" zoomScalePageLayoutView="0" workbookViewId="0" topLeftCell="A1">
      <selection activeCell="V4" sqref="V4"/>
    </sheetView>
  </sheetViews>
  <sheetFormatPr defaultColWidth="9.140625" defaultRowHeight="12.75"/>
  <cols>
    <col min="2" max="10" width="5.7109375" style="0" customWidth="1"/>
    <col min="11" max="13" width="0" style="0" hidden="1" customWidth="1"/>
    <col min="14" max="22" width="5.7109375" style="0" customWidth="1"/>
    <col min="23" max="24" width="0" style="0" hidden="1" customWidth="1"/>
    <col min="25" max="25" width="8.00390625" style="0" customWidth="1"/>
  </cols>
  <sheetData>
    <row r="1" spans="1:25" ht="33" customHeight="1">
      <c r="A1" s="300" t="str">
        <f>'Day-1'!B1</f>
        <v>Team Championship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6" ht="12.75">
      <c r="A2" s="85" t="s">
        <v>72</v>
      </c>
      <c r="B2" s="252" t="s">
        <v>73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85" t="s">
        <v>72</v>
      </c>
    </row>
    <row r="3" spans="1:26" ht="13.5" thickBot="1">
      <c r="A3" s="86"/>
      <c r="B3" s="70">
        <v>1</v>
      </c>
      <c r="C3" s="70">
        <v>2</v>
      </c>
      <c r="D3" s="70">
        <v>3</v>
      </c>
      <c r="E3" s="70">
        <v>4</v>
      </c>
      <c r="F3" s="70">
        <v>5</v>
      </c>
      <c r="G3" s="70">
        <v>6</v>
      </c>
      <c r="H3" s="70">
        <v>7</v>
      </c>
      <c r="I3" s="70">
        <v>8</v>
      </c>
      <c r="J3" s="70">
        <v>9</v>
      </c>
      <c r="K3" s="84"/>
      <c r="L3" s="70" t="s">
        <v>41</v>
      </c>
      <c r="M3" s="84"/>
      <c r="N3" s="70">
        <v>10</v>
      </c>
      <c r="O3" s="70">
        <v>11</v>
      </c>
      <c r="P3" s="70">
        <v>12</v>
      </c>
      <c r="Q3" s="70">
        <v>13</v>
      </c>
      <c r="R3" s="70">
        <v>14</v>
      </c>
      <c r="S3" s="70">
        <v>15</v>
      </c>
      <c r="T3" s="70">
        <v>16</v>
      </c>
      <c r="U3" s="70">
        <v>17</v>
      </c>
      <c r="V3" s="70">
        <v>18</v>
      </c>
      <c r="W3" s="84"/>
      <c r="X3" s="79" t="s">
        <v>51</v>
      </c>
      <c r="Y3" s="79" t="s">
        <v>22</v>
      </c>
      <c r="Z3" s="86"/>
    </row>
    <row r="4" spans="1:26" ht="12.75">
      <c r="A4" s="85">
        <v>1</v>
      </c>
      <c r="B4" s="87"/>
      <c r="C4" s="87"/>
      <c r="D4" s="87"/>
      <c r="E4" s="87"/>
      <c r="F4" s="87"/>
      <c r="G4" s="87"/>
      <c r="H4" s="87"/>
      <c r="I4" s="87"/>
      <c r="J4" s="87"/>
      <c r="K4" s="88"/>
      <c r="L4" s="49">
        <f>SUM(B4:J4)</f>
        <v>0</v>
      </c>
      <c r="M4" s="88"/>
      <c r="N4" s="87"/>
      <c r="O4" s="87"/>
      <c r="P4" s="87"/>
      <c r="Q4" s="87"/>
      <c r="R4" s="87"/>
      <c r="S4" s="87"/>
      <c r="T4" s="87"/>
      <c r="U4" s="87"/>
      <c r="V4" s="87"/>
      <c r="W4" s="83"/>
      <c r="X4">
        <f>SUM(N4:V4)</f>
        <v>0</v>
      </c>
      <c r="Y4" s="17">
        <f>SUM(+L4+X4)</f>
        <v>0</v>
      </c>
      <c r="Z4" s="85">
        <v>1</v>
      </c>
    </row>
    <row r="5" spans="1:26" ht="12.75">
      <c r="A5" s="85">
        <v>2</v>
      </c>
      <c r="B5" s="87"/>
      <c r="C5" s="87"/>
      <c r="D5" s="87"/>
      <c r="E5" s="87"/>
      <c r="F5" s="87"/>
      <c r="G5" s="87"/>
      <c r="H5" s="87"/>
      <c r="I5" s="87"/>
      <c r="J5" s="87"/>
      <c r="K5" s="88"/>
      <c r="L5" s="49">
        <f aca="true" t="shared" si="0" ref="L5:L39">SUM(B5:J5)</f>
        <v>0</v>
      </c>
      <c r="M5" s="88"/>
      <c r="N5" s="87"/>
      <c r="O5" s="87"/>
      <c r="P5" s="87"/>
      <c r="Q5" s="87"/>
      <c r="R5" s="87"/>
      <c r="S5" s="87"/>
      <c r="T5" s="87"/>
      <c r="U5" s="87"/>
      <c r="V5" s="87"/>
      <c r="W5" s="83"/>
      <c r="X5" s="3">
        <f aca="true" t="shared" si="1" ref="X5:X39">SUM(N5:V5)</f>
        <v>0</v>
      </c>
      <c r="Y5" s="49">
        <f aca="true" t="shared" si="2" ref="Y5:Y39">SUM(+L5+X5)</f>
        <v>0</v>
      </c>
      <c r="Z5" s="85">
        <v>2</v>
      </c>
    </row>
    <row r="6" spans="1:26" ht="12.75">
      <c r="A6" s="85">
        <v>3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49">
        <f t="shared" si="0"/>
        <v>0</v>
      </c>
      <c r="M6" s="88"/>
      <c r="N6" s="87"/>
      <c r="O6" s="87"/>
      <c r="P6" s="87"/>
      <c r="Q6" s="87"/>
      <c r="R6" s="87"/>
      <c r="S6" s="87"/>
      <c r="T6" s="87"/>
      <c r="U6" s="87"/>
      <c r="V6" s="87"/>
      <c r="W6" s="83"/>
      <c r="X6" s="3">
        <f t="shared" si="1"/>
        <v>0</v>
      </c>
      <c r="Y6" s="49">
        <f t="shared" si="2"/>
        <v>0</v>
      </c>
      <c r="Z6" s="85">
        <v>3</v>
      </c>
    </row>
    <row r="7" spans="1:26" ht="12.75">
      <c r="A7" s="85">
        <v>4</v>
      </c>
      <c r="B7" s="87"/>
      <c r="C7" s="87"/>
      <c r="D7" s="87"/>
      <c r="E7" s="87"/>
      <c r="F7" s="87"/>
      <c r="G7" s="87"/>
      <c r="H7" s="87"/>
      <c r="I7" s="87"/>
      <c r="J7" s="87"/>
      <c r="K7" s="88"/>
      <c r="L7" s="49">
        <f t="shared" si="0"/>
        <v>0</v>
      </c>
      <c r="M7" s="88"/>
      <c r="N7" s="87"/>
      <c r="O7" s="87"/>
      <c r="P7" s="87"/>
      <c r="Q7" s="87"/>
      <c r="R7" s="87"/>
      <c r="S7" s="87"/>
      <c r="T7" s="87"/>
      <c r="U7" s="87"/>
      <c r="V7" s="87"/>
      <c r="W7" s="83"/>
      <c r="X7" s="3">
        <f t="shared" si="1"/>
        <v>0</v>
      </c>
      <c r="Y7" s="49">
        <f t="shared" si="2"/>
        <v>0</v>
      </c>
      <c r="Z7" s="85">
        <v>4</v>
      </c>
    </row>
    <row r="8" spans="1:26" ht="12.75">
      <c r="A8" s="85">
        <v>5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49">
        <f t="shared" si="0"/>
        <v>0</v>
      </c>
      <c r="M8" s="88"/>
      <c r="N8" s="87"/>
      <c r="O8" s="87"/>
      <c r="P8" s="87"/>
      <c r="Q8" s="87"/>
      <c r="R8" s="87"/>
      <c r="S8" s="87"/>
      <c r="T8" s="87"/>
      <c r="U8" s="87"/>
      <c r="V8" s="87"/>
      <c r="W8" s="83"/>
      <c r="X8" s="3">
        <f t="shared" si="1"/>
        <v>0</v>
      </c>
      <c r="Y8" s="49">
        <f t="shared" si="2"/>
        <v>0</v>
      </c>
      <c r="Z8" s="85">
        <v>5</v>
      </c>
    </row>
    <row r="9" spans="1:26" ht="12.75">
      <c r="A9" s="85">
        <v>6</v>
      </c>
      <c r="B9" s="87"/>
      <c r="C9" s="87"/>
      <c r="D9" s="87"/>
      <c r="E9" s="87"/>
      <c r="F9" s="87"/>
      <c r="G9" s="87"/>
      <c r="H9" s="87"/>
      <c r="I9" s="87"/>
      <c r="J9" s="87"/>
      <c r="K9" s="88"/>
      <c r="L9" s="49">
        <f t="shared" si="0"/>
        <v>0</v>
      </c>
      <c r="M9" s="88"/>
      <c r="N9" s="87"/>
      <c r="O9" s="87"/>
      <c r="P9" s="87"/>
      <c r="Q9" s="87"/>
      <c r="R9" s="87"/>
      <c r="S9" s="87"/>
      <c r="T9" s="87"/>
      <c r="U9" s="87"/>
      <c r="V9" s="87"/>
      <c r="W9" s="83"/>
      <c r="X9" s="3">
        <f t="shared" si="1"/>
        <v>0</v>
      </c>
      <c r="Y9" s="49">
        <f t="shared" si="2"/>
        <v>0</v>
      </c>
      <c r="Z9" s="85">
        <v>6</v>
      </c>
    </row>
    <row r="10" spans="1:26" ht="12.75">
      <c r="A10" s="85">
        <v>7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  <c r="L10" s="49">
        <f t="shared" si="0"/>
        <v>0</v>
      </c>
      <c r="M10" s="88"/>
      <c r="N10" s="87"/>
      <c r="O10" s="87"/>
      <c r="P10" s="87"/>
      <c r="Q10" s="87"/>
      <c r="R10" s="87"/>
      <c r="S10" s="87"/>
      <c r="T10" s="87"/>
      <c r="U10" s="87"/>
      <c r="V10" s="87"/>
      <c r="W10" s="83"/>
      <c r="X10" s="3">
        <f t="shared" si="1"/>
        <v>0</v>
      </c>
      <c r="Y10" s="49">
        <f t="shared" si="2"/>
        <v>0</v>
      </c>
      <c r="Z10" s="85">
        <v>7</v>
      </c>
    </row>
    <row r="11" spans="1:26" ht="12.75">
      <c r="A11" s="85">
        <v>8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  <c r="L11" s="49">
        <f t="shared" si="0"/>
        <v>0</v>
      </c>
      <c r="M11" s="88"/>
      <c r="N11" s="87"/>
      <c r="O11" s="87"/>
      <c r="P11" s="87"/>
      <c r="Q11" s="87"/>
      <c r="R11" s="87"/>
      <c r="S11" s="87"/>
      <c r="T11" s="87"/>
      <c r="U11" s="87"/>
      <c r="V11" s="87"/>
      <c r="W11" s="83"/>
      <c r="X11" s="3">
        <f t="shared" si="1"/>
        <v>0</v>
      </c>
      <c r="Y11" s="49">
        <f t="shared" si="2"/>
        <v>0</v>
      </c>
      <c r="Z11" s="85">
        <v>8</v>
      </c>
    </row>
    <row r="12" spans="1:26" ht="12.75">
      <c r="A12" s="85">
        <v>9</v>
      </c>
      <c r="B12" s="87"/>
      <c r="C12" s="87"/>
      <c r="D12" s="87"/>
      <c r="E12" s="87"/>
      <c r="F12" s="87"/>
      <c r="G12" s="87"/>
      <c r="H12" s="87"/>
      <c r="I12" s="87"/>
      <c r="J12" s="87"/>
      <c r="K12" s="88"/>
      <c r="L12" s="49">
        <f t="shared" si="0"/>
        <v>0</v>
      </c>
      <c r="M12" s="88"/>
      <c r="N12" s="87"/>
      <c r="O12" s="87"/>
      <c r="P12" s="87"/>
      <c r="Q12" s="87"/>
      <c r="R12" s="87"/>
      <c r="S12" s="87"/>
      <c r="T12" s="87"/>
      <c r="U12" s="87"/>
      <c r="V12" s="87"/>
      <c r="W12" s="83"/>
      <c r="X12" s="3">
        <f t="shared" si="1"/>
        <v>0</v>
      </c>
      <c r="Y12" s="49">
        <f t="shared" si="2"/>
        <v>0</v>
      </c>
      <c r="Z12" s="85">
        <v>9</v>
      </c>
    </row>
    <row r="13" spans="1:26" ht="12.75">
      <c r="A13" s="85">
        <v>10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49">
        <f t="shared" si="0"/>
        <v>0</v>
      </c>
      <c r="M13" s="88"/>
      <c r="N13" s="87"/>
      <c r="O13" s="87"/>
      <c r="P13" s="87"/>
      <c r="Q13" s="87"/>
      <c r="R13" s="87"/>
      <c r="S13" s="87"/>
      <c r="T13" s="87"/>
      <c r="U13" s="87"/>
      <c r="V13" s="87"/>
      <c r="W13" s="83"/>
      <c r="X13" s="3">
        <f t="shared" si="1"/>
        <v>0</v>
      </c>
      <c r="Y13" s="49">
        <f t="shared" si="2"/>
        <v>0</v>
      </c>
      <c r="Z13" s="85">
        <v>10</v>
      </c>
    </row>
    <row r="14" spans="1:26" ht="12.75">
      <c r="A14" s="85">
        <v>11</v>
      </c>
      <c r="B14" s="87"/>
      <c r="C14" s="87"/>
      <c r="D14" s="87"/>
      <c r="E14" s="87"/>
      <c r="F14" s="87"/>
      <c r="G14" s="87"/>
      <c r="H14" s="87"/>
      <c r="I14" s="87"/>
      <c r="J14" s="87"/>
      <c r="K14" s="88"/>
      <c r="L14" s="49">
        <f t="shared" si="0"/>
        <v>0</v>
      </c>
      <c r="M14" s="88"/>
      <c r="N14" s="87"/>
      <c r="O14" s="87"/>
      <c r="P14" s="87"/>
      <c r="Q14" s="87"/>
      <c r="R14" s="87"/>
      <c r="S14" s="87"/>
      <c r="T14" s="87"/>
      <c r="U14" s="87"/>
      <c r="V14" s="87"/>
      <c r="W14" s="83"/>
      <c r="X14" s="3">
        <f t="shared" si="1"/>
        <v>0</v>
      </c>
      <c r="Y14" s="49">
        <f t="shared" si="2"/>
        <v>0</v>
      </c>
      <c r="Z14" s="85">
        <v>11</v>
      </c>
    </row>
    <row r="15" spans="1:26" ht="12.75">
      <c r="A15" s="85">
        <v>12</v>
      </c>
      <c r="B15" s="87"/>
      <c r="C15" s="87"/>
      <c r="D15" s="87"/>
      <c r="E15" s="87"/>
      <c r="F15" s="87"/>
      <c r="G15" s="87"/>
      <c r="H15" s="87"/>
      <c r="I15" s="87"/>
      <c r="J15" s="87"/>
      <c r="K15" s="88"/>
      <c r="L15" s="49">
        <f t="shared" si="0"/>
        <v>0</v>
      </c>
      <c r="M15" s="88"/>
      <c r="N15" s="87"/>
      <c r="O15" s="87"/>
      <c r="P15" s="87"/>
      <c r="Q15" s="87"/>
      <c r="R15" s="87"/>
      <c r="S15" s="87"/>
      <c r="T15" s="87"/>
      <c r="U15" s="87"/>
      <c r="V15" s="87"/>
      <c r="W15" s="83"/>
      <c r="X15" s="3">
        <f t="shared" si="1"/>
        <v>0</v>
      </c>
      <c r="Y15" s="49">
        <f t="shared" si="2"/>
        <v>0</v>
      </c>
      <c r="Z15" s="85">
        <v>12</v>
      </c>
    </row>
    <row r="16" spans="1:26" ht="12.75">
      <c r="A16" s="85">
        <v>13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49">
        <f t="shared" si="0"/>
        <v>0</v>
      </c>
      <c r="M16" s="88"/>
      <c r="N16" s="87"/>
      <c r="O16" s="87"/>
      <c r="P16" s="87"/>
      <c r="Q16" s="87"/>
      <c r="R16" s="87"/>
      <c r="S16" s="87"/>
      <c r="T16" s="87"/>
      <c r="U16" s="87"/>
      <c r="V16" s="87"/>
      <c r="W16" s="83"/>
      <c r="X16" s="3">
        <f t="shared" si="1"/>
        <v>0</v>
      </c>
      <c r="Y16" s="49">
        <f t="shared" si="2"/>
        <v>0</v>
      </c>
      <c r="Z16" s="85">
        <v>13</v>
      </c>
    </row>
    <row r="17" spans="1:26" ht="12.75">
      <c r="A17" s="85">
        <v>14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  <c r="L17" s="49">
        <f t="shared" si="0"/>
        <v>0</v>
      </c>
      <c r="M17" s="88"/>
      <c r="N17" s="87"/>
      <c r="O17" s="87"/>
      <c r="P17" s="87"/>
      <c r="Q17" s="87"/>
      <c r="R17" s="87"/>
      <c r="S17" s="87"/>
      <c r="T17" s="87"/>
      <c r="U17" s="87"/>
      <c r="V17" s="87"/>
      <c r="W17" s="83"/>
      <c r="X17" s="3">
        <f t="shared" si="1"/>
        <v>0</v>
      </c>
      <c r="Y17" s="49">
        <f t="shared" si="2"/>
        <v>0</v>
      </c>
      <c r="Z17" s="85">
        <v>14</v>
      </c>
    </row>
    <row r="18" spans="1:26" ht="12.75">
      <c r="A18" s="85">
        <v>15</v>
      </c>
      <c r="B18" s="87"/>
      <c r="C18" s="87"/>
      <c r="D18" s="87"/>
      <c r="E18" s="87"/>
      <c r="F18" s="87"/>
      <c r="G18" s="87"/>
      <c r="H18" s="87"/>
      <c r="I18" s="87"/>
      <c r="J18" s="87"/>
      <c r="K18" s="88"/>
      <c r="L18" s="49">
        <f t="shared" si="0"/>
        <v>0</v>
      </c>
      <c r="M18" s="88"/>
      <c r="N18" s="87"/>
      <c r="O18" s="87"/>
      <c r="P18" s="87"/>
      <c r="Q18" s="87"/>
      <c r="R18" s="87"/>
      <c r="S18" s="87"/>
      <c r="T18" s="87"/>
      <c r="U18" s="87"/>
      <c r="V18" s="87"/>
      <c r="W18" s="83"/>
      <c r="X18" s="3">
        <f t="shared" si="1"/>
        <v>0</v>
      </c>
      <c r="Y18" s="49">
        <f t="shared" si="2"/>
        <v>0</v>
      </c>
      <c r="Z18" s="85">
        <v>15</v>
      </c>
    </row>
    <row r="19" spans="1:26" ht="12.75">
      <c r="A19" s="85">
        <v>16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49">
        <f t="shared" si="0"/>
        <v>0</v>
      </c>
      <c r="M19" s="88"/>
      <c r="N19" s="87"/>
      <c r="O19" s="87"/>
      <c r="P19" s="87"/>
      <c r="Q19" s="87"/>
      <c r="R19" s="87"/>
      <c r="S19" s="87"/>
      <c r="T19" s="87"/>
      <c r="U19" s="87"/>
      <c r="V19" s="87"/>
      <c r="W19" s="83"/>
      <c r="X19" s="3">
        <f t="shared" si="1"/>
        <v>0</v>
      </c>
      <c r="Y19" s="49">
        <f t="shared" si="2"/>
        <v>0</v>
      </c>
      <c r="Z19" s="85">
        <v>16</v>
      </c>
    </row>
    <row r="20" spans="1:26" ht="12.75">
      <c r="A20" s="85">
        <v>17</v>
      </c>
      <c r="B20" s="87"/>
      <c r="C20" s="87"/>
      <c r="D20" s="87"/>
      <c r="E20" s="87"/>
      <c r="F20" s="87"/>
      <c r="G20" s="87"/>
      <c r="H20" s="87"/>
      <c r="I20" s="87"/>
      <c r="J20" s="87"/>
      <c r="K20" s="88"/>
      <c r="L20" s="49">
        <f t="shared" si="0"/>
        <v>0</v>
      </c>
      <c r="M20" s="88"/>
      <c r="N20" s="87"/>
      <c r="O20" s="87"/>
      <c r="P20" s="87"/>
      <c r="Q20" s="87"/>
      <c r="R20" s="87"/>
      <c r="S20" s="87"/>
      <c r="T20" s="87"/>
      <c r="U20" s="87"/>
      <c r="V20" s="87"/>
      <c r="W20" s="83"/>
      <c r="X20" s="3">
        <f t="shared" si="1"/>
        <v>0</v>
      </c>
      <c r="Y20" s="49">
        <f t="shared" si="2"/>
        <v>0</v>
      </c>
      <c r="Z20" s="85">
        <v>17</v>
      </c>
    </row>
    <row r="21" spans="1:26" ht="12.75">
      <c r="A21" s="85">
        <v>18</v>
      </c>
      <c r="B21" s="87"/>
      <c r="C21" s="87"/>
      <c r="D21" s="87"/>
      <c r="E21" s="87"/>
      <c r="F21" s="87"/>
      <c r="G21" s="87"/>
      <c r="H21" s="87"/>
      <c r="I21" s="87"/>
      <c r="J21" s="87"/>
      <c r="K21" s="88"/>
      <c r="L21" s="49">
        <f t="shared" si="0"/>
        <v>0</v>
      </c>
      <c r="M21" s="88"/>
      <c r="N21" s="87"/>
      <c r="O21" s="87"/>
      <c r="P21" s="87"/>
      <c r="Q21" s="87"/>
      <c r="R21" s="87"/>
      <c r="S21" s="87"/>
      <c r="T21" s="87"/>
      <c r="U21" s="87"/>
      <c r="V21" s="87"/>
      <c r="W21" s="83"/>
      <c r="X21" s="3">
        <f t="shared" si="1"/>
        <v>0</v>
      </c>
      <c r="Y21" s="49">
        <f t="shared" si="2"/>
        <v>0</v>
      </c>
      <c r="Z21" s="85">
        <v>18</v>
      </c>
    </row>
    <row r="22" spans="1:26" ht="12.75">
      <c r="A22" s="85">
        <v>19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49">
        <f t="shared" si="0"/>
        <v>0</v>
      </c>
      <c r="M22" s="88"/>
      <c r="N22" s="87"/>
      <c r="O22" s="87"/>
      <c r="P22" s="87"/>
      <c r="Q22" s="87"/>
      <c r="R22" s="87"/>
      <c r="S22" s="87"/>
      <c r="T22" s="87"/>
      <c r="U22" s="87"/>
      <c r="V22" s="87"/>
      <c r="W22" s="83"/>
      <c r="X22" s="3">
        <f t="shared" si="1"/>
        <v>0</v>
      </c>
      <c r="Y22" s="49">
        <f t="shared" si="2"/>
        <v>0</v>
      </c>
      <c r="Z22" s="85">
        <v>19</v>
      </c>
    </row>
    <row r="23" spans="1:26" ht="12.75">
      <c r="A23" s="85">
        <v>20</v>
      </c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49">
        <f t="shared" si="0"/>
        <v>0</v>
      </c>
      <c r="M23" s="88"/>
      <c r="N23" s="87"/>
      <c r="O23" s="87"/>
      <c r="P23" s="87"/>
      <c r="Q23" s="87"/>
      <c r="R23" s="87"/>
      <c r="S23" s="87"/>
      <c r="T23" s="87"/>
      <c r="U23" s="87"/>
      <c r="V23" s="87"/>
      <c r="W23" s="83"/>
      <c r="X23" s="3">
        <f t="shared" si="1"/>
        <v>0</v>
      </c>
      <c r="Y23" s="49">
        <f t="shared" si="2"/>
        <v>0</v>
      </c>
      <c r="Z23" s="85">
        <v>20</v>
      </c>
    </row>
    <row r="24" spans="1:26" ht="12.75">
      <c r="A24" s="85">
        <v>21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  <c r="L24" s="49">
        <f t="shared" si="0"/>
        <v>0</v>
      </c>
      <c r="M24" s="88"/>
      <c r="N24" s="87"/>
      <c r="O24" s="87"/>
      <c r="P24" s="87"/>
      <c r="Q24" s="87"/>
      <c r="R24" s="87"/>
      <c r="S24" s="87"/>
      <c r="T24" s="87"/>
      <c r="U24" s="87"/>
      <c r="V24" s="87"/>
      <c r="W24" s="83"/>
      <c r="X24" s="3">
        <f t="shared" si="1"/>
        <v>0</v>
      </c>
      <c r="Y24" s="49">
        <f t="shared" si="2"/>
        <v>0</v>
      </c>
      <c r="Z24" s="85">
        <v>21</v>
      </c>
    </row>
    <row r="25" spans="1:26" ht="12.75">
      <c r="A25" s="85">
        <v>22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  <c r="L25" s="49">
        <f t="shared" si="0"/>
        <v>0</v>
      </c>
      <c r="M25" s="88"/>
      <c r="N25" s="87"/>
      <c r="O25" s="87"/>
      <c r="P25" s="87"/>
      <c r="Q25" s="87"/>
      <c r="R25" s="87"/>
      <c r="S25" s="87"/>
      <c r="T25" s="87"/>
      <c r="U25" s="87"/>
      <c r="V25" s="87"/>
      <c r="W25" s="83"/>
      <c r="X25" s="3">
        <f t="shared" si="1"/>
        <v>0</v>
      </c>
      <c r="Y25" s="49">
        <f t="shared" si="2"/>
        <v>0</v>
      </c>
      <c r="Z25" s="85">
        <v>22</v>
      </c>
    </row>
    <row r="26" spans="1:26" ht="12.75">
      <c r="A26" s="85">
        <v>23</v>
      </c>
      <c r="B26" s="87"/>
      <c r="C26" s="87"/>
      <c r="D26" s="87"/>
      <c r="E26" s="87"/>
      <c r="F26" s="87"/>
      <c r="G26" s="87"/>
      <c r="H26" s="87"/>
      <c r="I26" s="87"/>
      <c r="J26" s="87"/>
      <c r="K26" s="88"/>
      <c r="L26" s="49">
        <f t="shared" si="0"/>
        <v>0</v>
      </c>
      <c r="M26" s="88"/>
      <c r="N26" s="87"/>
      <c r="O26" s="87"/>
      <c r="P26" s="87"/>
      <c r="Q26" s="87"/>
      <c r="R26" s="87"/>
      <c r="S26" s="87"/>
      <c r="T26" s="87"/>
      <c r="U26" s="87"/>
      <c r="V26" s="87"/>
      <c r="W26" s="83"/>
      <c r="X26" s="3">
        <f t="shared" si="1"/>
        <v>0</v>
      </c>
      <c r="Y26" s="49">
        <f t="shared" si="2"/>
        <v>0</v>
      </c>
      <c r="Z26" s="85">
        <v>23</v>
      </c>
    </row>
    <row r="27" spans="1:26" ht="12.75">
      <c r="A27" s="85">
        <v>24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  <c r="L27" s="49">
        <f t="shared" si="0"/>
        <v>0</v>
      </c>
      <c r="M27" s="88"/>
      <c r="N27" s="87"/>
      <c r="O27" s="87"/>
      <c r="P27" s="87"/>
      <c r="Q27" s="87"/>
      <c r="R27" s="87"/>
      <c r="S27" s="87"/>
      <c r="T27" s="87"/>
      <c r="U27" s="87"/>
      <c r="V27" s="87"/>
      <c r="W27" s="83"/>
      <c r="X27" s="3">
        <f t="shared" si="1"/>
        <v>0</v>
      </c>
      <c r="Y27" s="49">
        <f t="shared" si="2"/>
        <v>0</v>
      </c>
      <c r="Z27" s="85">
        <v>24</v>
      </c>
    </row>
    <row r="28" spans="1:26" ht="12.75">
      <c r="A28" s="85">
        <v>25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  <c r="L28" s="49">
        <f t="shared" si="0"/>
        <v>0</v>
      </c>
      <c r="M28" s="88"/>
      <c r="N28" s="87"/>
      <c r="O28" s="87"/>
      <c r="P28" s="87"/>
      <c r="Q28" s="87"/>
      <c r="R28" s="87"/>
      <c r="S28" s="87"/>
      <c r="T28" s="87"/>
      <c r="U28" s="87"/>
      <c r="V28" s="87"/>
      <c r="W28" s="83"/>
      <c r="X28" s="3">
        <f t="shared" si="1"/>
        <v>0</v>
      </c>
      <c r="Y28" s="49">
        <f t="shared" si="2"/>
        <v>0</v>
      </c>
      <c r="Z28" s="85">
        <v>25</v>
      </c>
    </row>
    <row r="29" spans="1:26" ht="12.75">
      <c r="A29" s="85">
        <v>26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  <c r="L29" s="49">
        <f t="shared" si="0"/>
        <v>0</v>
      </c>
      <c r="M29" s="88"/>
      <c r="N29" s="87"/>
      <c r="O29" s="87"/>
      <c r="P29" s="87"/>
      <c r="Q29" s="87"/>
      <c r="R29" s="87"/>
      <c r="S29" s="87"/>
      <c r="T29" s="87"/>
      <c r="U29" s="87"/>
      <c r="V29" s="87"/>
      <c r="W29" s="83"/>
      <c r="X29" s="3">
        <f t="shared" si="1"/>
        <v>0</v>
      </c>
      <c r="Y29" s="49">
        <f t="shared" si="2"/>
        <v>0</v>
      </c>
      <c r="Z29" s="85">
        <v>26</v>
      </c>
    </row>
    <row r="30" spans="1:26" ht="12.75">
      <c r="A30" s="85">
        <v>27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  <c r="L30" s="49">
        <f t="shared" si="0"/>
        <v>0</v>
      </c>
      <c r="M30" s="88"/>
      <c r="N30" s="87"/>
      <c r="O30" s="87"/>
      <c r="P30" s="87"/>
      <c r="Q30" s="87"/>
      <c r="R30" s="87"/>
      <c r="S30" s="87"/>
      <c r="T30" s="87"/>
      <c r="U30" s="87"/>
      <c r="V30" s="87"/>
      <c r="W30" s="83"/>
      <c r="X30" s="3">
        <f t="shared" si="1"/>
        <v>0</v>
      </c>
      <c r="Y30" s="49">
        <f t="shared" si="2"/>
        <v>0</v>
      </c>
      <c r="Z30" s="85">
        <v>27</v>
      </c>
    </row>
    <row r="31" spans="1:26" ht="12.75">
      <c r="A31" s="85">
        <v>28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49">
        <f t="shared" si="0"/>
        <v>0</v>
      </c>
      <c r="M31" s="88"/>
      <c r="N31" s="87"/>
      <c r="O31" s="87"/>
      <c r="P31" s="87"/>
      <c r="Q31" s="87"/>
      <c r="R31" s="87"/>
      <c r="S31" s="87"/>
      <c r="T31" s="87"/>
      <c r="U31" s="87"/>
      <c r="V31" s="87"/>
      <c r="W31" s="83"/>
      <c r="X31" s="3">
        <f t="shared" si="1"/>
        <v>0</v>
      </c>
      <c r="Y31" s="49">
        <f t="shared" si="2"/>
        <v>0</v>
      </c>
      <c r="Z31" s="85">
        <v>28</v>
      </c>
    </row>
    <row r="32" spans="1:26" ht="12.75">
      <c r="A32" s="85">
        <v>29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49">
        <f t="shared" si="0"/>
        <v>0</v>
      </c>
      <c r="M32" s="88"/>
      <c r="N32" s="87"/>
      <c r="O32" s="87"/>
      <c r="P32" s="87"/>
      <c r="Q32" s="87"/>
      <c r="R32" s="87"/>
      <c r="S32" s="87"/>
      <c r="T32" s="87"/>
      <c r="U32" s="87"/>
      <c r="V32" s="87"/>
      <c r="W32" s="83"/>
      <c r="X32" s="3">
        <f t="shared" si="1"/>
        <v>0</v>
      </c>
      <c r="Y32" s="49">
        <f t="shared" si="2"/>
        <v>0</v>
      </c>
      <c r="Z32" s="85">
        <v>29</v>
      </c>
    </row>
    <row r="33" spans="1:26" ht="12.75">
      <c r="A33" s="85">
        <v>30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49">
        <f t="shared" si="0"/>
        <v>0</v>
      </c>
      <c r="M33" s="88"/>
      <c r="N33" s="87"/>
      <c r="O33" s="87"/>
      <c r="P33" s="87"/>
      <c r="Q33" s="87"/>
      <c r="R33" s="87"/>
      <c r="S33" s="87"/>
      <c r="T33" s="87"/>
      <c r="U33" s="87"/>
      <c r="V33" s="87"/>
      <c r="W33" s="83"/>
      <c r="X33" s="3">
        <f t="shared" si="1"/>
        <v>0</v>
      </c>
      <c r="Y33" s="49">
        <f t="shared" si="2"/>
        <v>0</v>
      </c>
      <c r="Z33" s="85">
        <v>30</v>
      </c>
    </row>
    <row r="34" spans="1:26" ht="12.75">
      <c r="A34" s="85">
        <v>31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  <c r="L34" s="49">
        <f t="shared" si="0"/>
        <v>0</v>
      </c>
      <c r="M34" s="88"/>
      <c r="N34" s="87"/>
      <c r="O34" s="87"/>
      <c r="P34" s="87"/>
      <c r="Q34" s="87"/>
      <c r="R34" s="87"/>
      <c r="S34" s="87"/>
      <c r="T34" s="87"/>
      <c r="U34" s="87"/>
      <c r="V34" s="87"/>
      <c r="W34" s="83"/>
      <c r="X34" s="3">
        <f t="shared" si="1"/>
        <v>0</v>
      </c>
      <c r="Y34" s="49">
        <f t="shared" si="2"/>
        <v>0</v>
      </c>
      <c r="Z34" s="85">
        <v>31</v>
      </c>
    </row>
    <row r="35" spans="1:26" ht="12.75">
      <c r="A35" s="85">
        <v>32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  <c r="L35" s="49">
        <f t="shared" si="0"/>
        <v>0</v>
      </c>
      <c r="M35" s="88"/>
      <c r="N35" s="87"/>
      <c r="O35" s="87"/>
      <c r="P35" s="87"/>
      <c r="Q35" s="87"/>
      <c r="R35" s="87"/>
      <c r="S35" s="87"/>
      <c r="T35" s="87"/>
      <c r="U35" s="87"/>
      <c r="V35" s="87"/>
      <c r="W35" s="83"/>
      <c r="X35" s="3">
        <f t="shared" si="1"/>
        <v>0</v>
      </c>
      <c r="Y35" s="49">
        <f t="shared" si="2"/>
        <v>0</v>
      </c>
      <c r="Z35" s="85">
        <v>32</v>
      </c>
    </row>
    <row r="36" spans="1:26" ht="12.75">
      <c r="A36" s="85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  <c r="L36" s="49">
        <f t="shared" si="0"/>
        <v>0</v>
      </c>
      <c r="M36" s="88"/>
      <c r="N36" s="87"/>
      <c r="O36" s="87"/>
      <c r="P36" s="87"/>
      <c r="Q36" s="87"/>
      <c r="R36" s="87"/>
      <c r="S36" s="87"/>
      <c r="T36" s="87"/>
      <c r="U36" s="87"/>
      <c r="V36" s="87"/>
      <c r="W36" s="83"/>
      <c r="X36" s="3">
        <f t="shared" si="1"/>
        <v>0</v>
      </c>
      <c r="Y36" s="49">
        <f t="shared" si="2"/>
        <v>0</v>
      </c>
      <c r="Z36" s="85">
        <v>33</v>
      </c>
    </row>
    <row r="37" spans="1:26" ht="12.75">
      <c r="A37" s="85">
        <v>34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  <c r="L37" s="49">
        <f t="shared" si="0"/>
        <v>0</v>
      </c>
      <c r="M37" s="88"/>
      <c r="N37" s="87"/>
      <c r="O37" s="87"/>
      <c r="P37" s="87"/>
      <c r="Q37" s="87"/>
      <c r="R37" s="87"/>
      <c r="S37" s="87"/>
      <c r="T37" s="87"/>
      <c r="U37" s="87"/>
      <c r="V37" s="87"/>
      <c r="W37" s="83"/>
      <c r="X37" s="3">
        <f t="shared" si="1"/>
        <v>0</v>
      </c>
      <c r="Y37" s="49">
        <f t="shared" si="2"/>
        <v>0</v>
      </c>
      <c r="Z37" s="85">
        <v>34</v>
      </c>
    </row>
    <row r="38" spans="1:26" ht="12.75">
      <c r="A38" s="85">
        <v>35</v>
      </c>
      <c r="B38" s="87"/>
      <c r="C38" s="87"/>
      <c r="D38" s="87"/>
      <c r="E38" s="87"/>
      <c r="F38" s="87"/>
      <c r="G38" s="87"/>
      <c r="H38" s="87"/>
      <c r="I38" s="87"/>
      <c r="J38" s="87"/>
      <c r="K38" s="88"/>
      <c r="L38" s="49">
        <f t="shared" si="0"/>
        <v>0</v>
      </c>
      <c r="M38" s="88"/>
      <c r="N38" s="87"/>
      <c r="O38" s="87"/>
      <c r="P38" s="87"/>
      <c r="Q38" s="87"/>
      <c r="R38" s="87"/>
      <c r="S38" s="87"/>
      <c r="T38" s="87"/>
      <c r="U38" s="87"/>
      <c r="V38" s="87"/>
      <c r="W38" s="83"/>
      <c r="X38" s="3">
        <f t="shared" si="1"/>
        <v>0</v>
      </c>
      <c r="Y38" s="49">
        <f t="shared" si="2"/>
        <v>0</v>
      </c>
      <c r="Z38" s="85">
        <v>35</v>
      </c>
    </row>
    <row r="39" spans="1:26" ht="12.75">
      <c r="A39" s="85">
        <v>36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49">
        <f t="shared" si="0"/>
        <v>0</v>
      </c>
      <c r="M39" s="88"/>
      <c r="N39" s="87"/>
      <c r="O39" s="87"/>
      <c r="P39" s="87"/>
      <c r="Q39" s="87"/>
      <c r="R39" s="87"/>
      <c r="S39" s="87"/>
      <c r="T39" s="87"/>
      <c r="U39" s="87"/>
      <c r="V39" s="87"/>
      <c r="W39" s="83"/>
      <c r="X39" s="3">
        <f t="shared" si="1"/>
        <v>0</v>
      </c>
      <c r="Y39" s="49">
        <f t="shared" si="2"/>
        <v>0</v>
      </c>
      <c r="Z39" s="85">
        <v>36</v>
      </c>
    </row>
  </sheetData>
  <sheetProtection sheet="1" objects="1" scenarios="1"/>
  <mergeCells count="2">
    <mergeCell ref="A1:Y1"/>
    <mergeCell ref="B2:Y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39"/>
  <sheetViews>
    <sheetView zoomScale="75" zoomScaleNormal="75" zoomScalePageLayoutView="0" workbookViewId="0" topLeftCell="A1">
      <selection activeCell="AA1" sqref="AA1"/>
    </sheetView>
  </sheetViews>
  <sheetFormatPr defaultColWidth="9.140625" defaultRowHeight="12.75"/>
  <cols>
    <col min="2" max="10" width="5.7109375" style="0" customWidth="1"/>
    <col min="11" max="13" width="0" style="0" hidden="1" customWidth="1"/>
    <col min="14" max="22" width="5.7109375" style="0" customWidth="1"/>
    <col min="23" max="24" width="0" style="0" hidden="1" customWidth="1"/>
    <col min="25" max="25" width="8.00390625" style="0" customWidth="1"/>
  </cols>
  <sheetData>
    <row r="1" spans="1:25" ht="33" customHeight="1">
      <c r="A1" s="300" t="str">
        <f>'Day-2'!B1</f>
        <v>Team Championship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6" ht="12.75">
      <c r="A2" s="85" t="s">
        <v>72</v>
      </c>
      <c r="B2" s="252" t="s">
        <v>73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85" t="s">
        <v>72</v>
      </c>
    </row>
    <row r="3" spans="1:26" ht="13.5" thickBot="1">
      <c r="A3" s="86"/>
      <c r="B3" s="70">
        <v>1</v>
      </c>
      <c r="C3" s="70">
        <v>2</v>
      </c>
      <c r="D3" s="70">
        <v>3</v>
      </c>
      <c r="E3" s="70">
        <v>4</v>
      </c>
      <c r="F3" s="70">
        <v>5</v>
      </c>
      <c r="G3" s="70">
        <v>6</v>
      </c>
      <c r="H3" s="70">
        <v>7</v>
      </c>
      <c r="I3" s="70">
        <v>8</v>
      </c>
      <c r="J3" s="70">
        <v>9</v>
      </c>
      <c r="K3" s="84"/>
      <c r="L3" s="70" t="s">
        <v>41</v>
      </c>
      <c r="M3" s="84"/>
      <c r="N3" s="70">
        <v>10</v>
      </c>
      <c r="O3" s="70">
        <v>11</v>
      </c>
      <c r="P3" s="70">
        <v>12</v>
      </c>
      <c r="Q3" s="70">
        <v>13</v>
      </c>
      <c r="R3" s="70">
        <v>14</v>
      </c>
      <c r="S3" s="70">
        <v>15</v>
      </c>
      <c r="T3" s="70">
        <v>16</v>
      </c>
      <c r="U3" s="70">
        <v>17</v>
      </c>
      <c r="V3" s="70">
        <v>18</v>
      </c>
      <c r="W3" s="84"/>
      <c r="X3" s="79" t="s">
        <v>51</v>
      </c>
      <c r="Y3" s="79" t="s">
        <v>22</v>
      </c>
      <c r="Z3" s="86"/>
    </row>
    <row r="4" spans="1:26" ht="12.75">
      <c r="A4" s="85">
        <v>1</v>
      </c>
      <c r="B4" s="87"/>
      <c r="C4" s="87"/>
      <c r="D4" s="87"/>
      <c r="E4" s="87"/>
      <c r="F4" s="87"/>
      <c r="G4" s="87"/>
      <c r="H4" s="87"/>
      <c r="I4" s="87"/>
      <c r="J4" s="87"/>
      <c r="K4" s="88"/>
      <c r="L4" s="49">
        <f>SUM(B4:J4)</f>
        <v>0</v>
      </c>
      <c r="M4" s="88"/>
      <c r="N4" s="87"/>
      <c r="O4" s="87"/>
      <c r="P4" s="87"/>
      <c r="Q4" s="87"/>
      <c r="R4" s="87"/>
      <c r="S4" s="87"/>
      <c r="T4" s="87"/>
      <c r="U4" s="87"/>
      <c r="V4" s="87"/>
      <c r="W4" s="83"/>
      <c r="X4">
        <f>SUM(N4:V4)</f>
        <v>0</v>
      </c>
      <c r="Y4" s="17">
        <f>SUM(+L4+X4)</f>
        <v>0</v>
      </c>
      <c r="Z4" s="85">
        <v>1</v>
      </c>
    </row>
    <row r="5" spans="1:26" ht="12.75">
      <c r="A5" s="85">
        <v>2</v>
      </c>
      <c r="B5" s="87"/>
      <c r="C5" s="87"/>
      <c r="D5" s="87"/>
      <c r="E5" s="87"/>
      <c r="F5" s="87"/>
      <c r="G5" s="87"/>
      <c r="H5" s="87"/>
      <c r="I5" s="87"/>
      <c r="J5" s="87"/>
      <c r="K5" s="88"/>
      <c r="L5" s="49">
        <f aca="true" t="shared" si="0" ref="L5:L39">SUM(B5:J5)</f>
        <v>0</v>
      </c>
      <c r="M5" s="88"/>
      <c r="N5" s="87"/>
      <c r="O5" s="87"/>
      <c r="P5" s="87"/>
      <c r="Q5" s="87"/>
      <c r="R5" s="87"/>
      <c r="S5" s="87"/>
      <c r="T5" s="87"/>
      <c r="U5" s="87"/>
      <c r="V5" s="87"/>
      <c r="W5" s="83"/>
      <c r="X5" s="3">
        <f aca="true" t="shared" si="1" ref="X5:X39">SUM(N5:V5)</f>
        <v>0</v>
      </c>
      <c r="Y5" s="49">
        <f aca="true" t="shared" si="2" ref="Y5:Y39">SUM(+L5+X5)</f>
        <v>0</v>
      </c>
      <c r="Z5" s="85">
        <v>2</v>
      </c>
    </row>
    <row r="6" spans="1:26" ht="12.75">
      <c r="A6" s="85">
        <v>3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49">
        <f t="shared" si="0"/>
        <v>0</v>
      </c>
      <c r="M6" s="88"/>
      <c r="N6" s="87"/>
      <c r="O6" s="87"/>
      <c r="P6" s="87"/>
      <c r="Q6" s="87"/>
      <c r="R6" s="87"/>
      <c r="S6" s="87"/>
      <c r="T6" s="87"/>
      <c r="U6" s="87"/>
      <c r="V6" s="87"/>
      <c r="W6" s="83"/>
      <c r="X6" s="3">
        <f t="shared" si="1"/>
        <v>0</v>
      </c>
      <c r="Y6" s="49">
        <f t="shared" si="2"/>
        <v>0</v>
      </c>
      <c r="Z6" s="85">
        <v>3</v>
      </c>
    </row>
    <row r="7" spans="1:26" ht="12.75">
      <c r="A7" s="85">
        <v>4</v>
      </c>
      <c r="B7" s="87"/>
      <c r="C7" s="87"/>
      <c r="D7" s="87"/>
      <c r="E7" s="87"/>
      <c r="F7" s="87"/>
      <c r="G7" s="87"/>
      <c r="H7" s="87"/>
      <c r="I7" s="87"/>
      <c r="J7" s="87"/>
      <c r="K7" s="88"/>
      <c r="L7" s="49">
        <f t="shared" si="0"/>
        <v>0</v>
      </c>
      <c r="M7" s="88"/>
      <c r="N7" s="87"/>
      <c r="O7" s="87"/>
      <c r="P7" s="87"/>
      <c r="Q7" s="87"/>
      <c r="R7" s="87"/>
      <c r="S7" s="87"/>
      <c r="T7" s="87"/>
      <c r="U7" s="87"/>
      <c r="V7" s="87"/>
      <c r="W7" s="83"/>
      <c r="X7" s="3">
        <f t="shared" si="1"/>
        <v>0</v>
      </c>
      <c r="Y7" s="49">
        <f t="shared" si="2"/>
        <v>0</v>
      </c>
      <c r="Z7" s="85">
        <v>4</v>
      </c>
    </row>
    <row r="8" spans="1:26" ht="12.75">
      <c r="A8" s="85">
        <v>5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49">
        <f t="shared" si="0"/>
        <v>0</v>
      </c>
      <c r="M8" s="88"/>
      <c r="N8" s="87"/>
      <c r="O8" s="87"/>
      <c r="P8" s="87"/>
      <c r="Q8" s="87"/>
      <c r="R8" s="87"/>
      <c r="S8" s="87"/>
      <c r="T8" s="87"/>
      <c r="U8" s="87"/>
      <c r="V8" s="87"/>
      <c r="W8" s="83"/>
      <c r="X8" s="3">
        <f t="shared" si="1"/>
        <v>0</v>
      </c>
      <c r="Y8" s="49">
        <f t="shared" si="2"/>
        <v>0</v>
      </c>
      <c r="Z8" s="85">
        <v>5</v>
      </c>
    </row>
    <row r="9" spans="1:26" ht="12.75">
      <c r="A9" s="85">
        <v>6</v>
      </c>
      <c r="B9" s="87"/>
      <c r="C9" s="87"/>
      <c r="D9" s="87"/>
      <c r="E9" s="87"/>
      <c r="F9" s="87"/>
      <c r="G9" s="87"/>
      <c r="H9" s="87"/>
      <c r="I9" s="87"/>
      <c r="J9" s="87"/>
      <c r="K9" s="88"/>
      <c r="L9" s="49">
        <f t="shared" si="0"/>
        <v>0</v>
      </c>
      <c r="M9" s="88"/>
      <c r="N9" s="87"/>
      <c r="O9" s="87"/>
      <c r="P9" s="87"/>
      <c r="Q9" s="87"/>
      <c r="R9" s="87"/>
      <c r="S9" s="87"/>
      <c r="T9" s="87"/>
      <c r="U9" s="87"/>
      <c r="V9" s="87"/>
      <c r="W9" s="83"/>
      <c r="X9" s="3">
        <f t="shared" si="1"/>
        <v>0</v>
      </c>
      <c r="Y9" s="49">
        <f t="shared" si="2"/>
        <v>0</v>
      </c>
      <c r="Z9" s="85">
        <v>6</v>
      </c>
    </row>
    <row r="10" spans="1:26" ht="12.75">
      <c r="A10" s="85">
        <v>7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  <c r="L10" s="49">
        <f t="shared" si="0"/>
        <v>0</v>
      </c>
      <c r="M10" s="88"/>
      <c r="N10" s="87"/>
      <c r="O10" s="87"/>
      <c r="P10" s="87"/>
      <c r="Q10" s="87"/>
      <c r="R10" s="87"/>
      <c r="S10" s="87"/>
      <c r="T10" s="87"/>
      <c r="U10" s="87"/>
      <c r="V10" s="87"/>
      <c r="W10" s="83"/>
      <c r="X10" s="3">
        <f t="shared" si="1"/>
        <v>0</v>
      </c>
      <c r="Y10" s="49">
        <f t="shared" si="2"/>
        <v>0</v>
      </c>
      <c r="Z10" s="85">
        <v>7</v>
      </c>
    </row>
    <row r="11" spans="1:26" ht="12.75">
      <c r="A11" s="85">
        <v>8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  <c r="L11" s="49">
        <f t="shared" si="0"/>
        <v>0</v>
      </c>
      <c r="M11" s="88"/>
      <c r="N11" s="87"/>
      <c r="O11" s="87"/>
      <c r="P11" s="87"/>
      <c r="Q11" s="87"/>
      <c r="R11" s="87"/>
      <c r="S11" s="87"/>
      <c r="T11" s="87"/>
      <c r="U11" s="87"/>
      <c r="V11" s="87"/>
      <c r="W11" s="83"/>
      <c r="X11" s="3">
        <f t="shared" si="1"/>
        <v>0</v>
      </c>
      <c r="Y11" s="49">
        <f t="shared" si="2"/>
        <v>0</v>
      </c>
      <c r="Z11" s="85">
        <v>8</v>
      </c>
    </row>
    <row r="12" spans="1:26" ht="12.75">
      <c r="A12" s="85">
        <v>9</v>
      </c>
      <c r="B12" s="87"/>
      <c r="C12" s="87"/>
      <c r="D12" s="87"/>
      <c r="E12" s="87"/>
      <c r="F12" s="87"/>
      <c r="G12" s="87"/>
      <c r="H12" s="87"/>
      <c r="I12" s="87"/>
      <c r="J12" s="87"/>
      <c r="K12" s="88"/>
      <c r="L12" s="49">
        <f t="shared" si="0"/>
        <v>0</v>
      </c>
      <c r="M12" s="88"/>
      <c r="N12" s="87"/>
      <c r="O12" s="87"/>
      <c r="P12" s="87"/>
      <c r="Q12" s="87"/>
      <c r="R12" s="87"/>
      <c r="S12" s="87"/>
      <c r="T12" s="87"/>
      <c r="U12" s="87"/>
      <c r="V12" s="87"/>
      <c r="W12" s="83"/>
      <c r="X12" s="3">
        <f t="shared" si="1"/>
        <v>0</v>
      </c>
      <c r="Y12" s="49">
        <f t="shared" si="2"/>
        <v>0</v>
      </c>
      <c r="Z12" s="85">
        <v>9</v>
      </c>
    </row>
    <row r="13" spans="1:26" ht="12.75">
      <c r="A13" s="85">
        <v>10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49">
        <f t="shared" si="0"/>
        <v>0</v>
      </c>
      <c r="M13" s="88"/>
      <c r="N13" s="87"/>
      <c r="O13" s="87"/>
      <c r="P13" s="87"/>
      <c r="Q13" s="87"/>
      <c r="R13" s="87"/>
      <c r="S13" s="87"/>
      <c r="T13" s="87"/>
      <c r="U13" s="87"/>
      <c r="V13" s="87"/>
      <c r="W13" s="83"/>
      <c r="X13" s="3">
        <f t="shared" si="1"/>
        <v>0</v>
      </c>
      <c r="Y13" s="49">
        <f t="shared" si="2"/>
        <v>0</v>
      </c>
      <c r="Z13" s="85">
        <v>10</v>
      </c>
    </row>
    <row r="14" spans="1:26" ht="12.75">
      <c r="A14" s="85">
        <v>11</v>
      </c>
      <c r="B14" s="87"/>
      <c r="C14" s="87"/>
      <c r="D14" s="87"/>
      <c r="E14" s="87"/>
      <c r="F14" s="87"/>
      <c r="G14" s="87"/>
      <c r="H14" s="87"/>
      <c r="I14" s="87"/>
      <c r="J14" s="87"/>
      <c r="K14" s="88"/>
      <c r="L14" s="49">
        <f t="shared" si="0"/>
        <v>0</v>
      </c>
      <c r="M14" s="88"/>
      <c r="N14" s="87"/>
      <c r="O14" s="87"/>
      <c r="P14" s="87"/>
      <c r="Q14" s="87"/>
      <c r="R14" s="87"/>
      <c r="S14" s="87"/>
      <c r="T14" s="87"/>
      <c r="U14" s="87"/>
      <c r="V14" s="87"/>
      <c r="W14" s="83"/>
      <c r="X14" s="3">
        <f t="shared" si="1"/>
        <v>0</v>
      </c>
      <c r="Y14" s="49">
        <f t="shared" si="2"/>
        <v>0</v>
      </c>
      <c r="Z14" s="85">
        <v>11</v>
      </c>
    </row>
    <row r="15" spans="1:26" ht="12.75">
      <c r="A15" s="85">
        <v>12</v>
      </c>
      <c r="B15" s="87"/>
      <c r="C15" s="87"/>
      <c r="D15" s="87"/>
      <c r="E15" s="87"/>
      <c r="F15" s="87"/>
      <c r="G15" s="87"/>
      <c r="H15" s="87"/>
      <c r="I15" s="87"/>
      <c r="J15" s="87"/>
      <c r="K15" s="88"/>
      <c r="L15" s="49">
        <f t="shared" si="0"/>
        <v>0</v>
      </c>
      <c r="M15" s="88"/>
      <c r="N15" s="87"/>
      <c r="O15" s="87"/>
      <c r="P15" s="87"/>
      <c r="Q15" s="87"/>
      <c r="R15" s="87"/>
      <c r="S15" s="87"/>
      <c r="T15" s="87"/>
      <c r="U15" s="87"/>
      <c r="V15" s="87"/>
      <c r="W15" s="83"/>
      <c r="X15" s="3">
        <f t="shared" si="1"/>
        <v>0</v>
      </c>
      <c r="Y15" s="49">
        <f t="shared" si="2"/>
        <v>0</v>
      </c>
      <c r="Z15" s="85">
        <v>12</v>
      </c>
    </row>
    <row r="16" spans="1:26" ht="12.75">
      <c r="A16" s="85">
        <v>13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49">
        <f t="shared" si="0"/>
        <v>0</v>
      </c>
      <c r="M16" s="88"/>
      <c r="N16" s="87"/>
      <c r="O16" s="87"/>
      <c r="P16" s="87"/>
      <c r="Q16" s="87"/>
      <c r="R16" s="87"/>
      <c r="S16" s="87"/>
      <c r="T16" s="87"/>
      <c r="U16" s="87"/>
      <c r="V16" s="87"/>
      <c r="W16" s="83"/>
      <c r="X16" s="3">
        <f t="shared" si="1"/>
        <v>0</v>
      </c>
      <c r="Y16" s="49">
        <f t="shared" si="2"/>
        <v>0</v>
      </c>
      <c r="Z16" s="85">
        <v>13</v>
      </c>
    </row>
    <row r="17" spans="1:26" ht="12.75">
      <c r="A17" s="85">
        <v>14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  <c r="L17" s="49">
        <f t="shared" si="0"/>
        <v>0</v>
      </c>
      <c r="M17" s="88"/>
      <c r="N17" s="87"/>
      <c r="O17" s="87"/>
      <c r="P17" s="87"/>
      <c r="Q17" s="87"/>
      <c r="R17" s="87"/>
      <c r="S17" s="87"/>
      <c r="T17" s="87"/>
      <c r="U17" s="87"/>
      <c r="V17" s="87"/>
      <c r="W17" s="83"/>
      <c r="X17" s="3">
        <f t="shared" si="1"/>
        <v>0</v>
      </c>
      <c r="Y17" s="49">
        <f t="shared" si="2"/>
        <v>0</v>
      </c>
      <c r="Z17" s="85">
        <v>14</v>
      </c>
    </row>
    <row r="18" spans="1:26" ht="12.75">
      <c r="A18" s="85">
        <v>15</v>
      </c>
      <c r="B18" s="87"/>
      <c r="C18" s="87"/>
      <c r="D18" s="87"/>
      <c r="E18" s="87"/>
      <c r="F18" s="87"/>
      <c r="G18" s="87"/>
      <c r="H18" s="87"/>
      <c r="I18" s="87"/>
      <c r="J18" s="87"/>
      <c r="K18" s="88"/>
      <c r="L18" s="49">
        <f t="shared" si="0"/>
        <v>0</v>
      </c>
      <c r="M18" s="88"/>
      <c r="N18" s="87"/>
      <c r="O18" s="87"/>
      <c r="P18" s="87"/>
      <c r="Q18" s="87"/>
      <c r="R18" s="87"/>
      <c r="S18" s="87"/>
      <c r="T18" s="87"/>
      <c r="U18" s="87"/>
      <c r="V18" s="87"/>
      <c r="W18" s="83"/>
      <c r="X18" s="3">
        <f t="shared" si="1"/>
        <v>0</v>
      </c>
      <c r="Y18" s="49">
        <f t="shared" si="2"/>
        <v>0</v>
      </c>
      <c r="Z18" s="85">
        <v>15</v>
      </c>
    </row>
    <row r="19" spans="1:26" ht="12.75">
      <c r="A19" s="85">
        <v>16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49">
        <f t="shared" si="0"/>
        <v>0</v>
      </c>
      <c r="M19" s="88"/>
      <c r="N19" s="87"/>
      <c r="O19" s="87"/>
      <c r="P19" s="87"/>
      <c r="Q19" s="87"/>
      <c r="R19" s="87"/>
      <c r="S19" s="87"/>
      <c r="T19" s="87"/>
      <c r="U19" s="87"/>
      <c r="V19" s="87"/>
      <c r="W19" s="83"/>
      <c r="X19" s="3">
        <f t="shared" si="1"/>
        <v>0</v>
      </c>
      <c r="Y19" s="49">
        <f t="shared" si="2"/>
        <v>0</v>
      </c>
      <c r="Z19" s="85">
        <v>16</v>
      </c>
    </row>
    <row r="20" spans="1:26" ht="12.75">
      <c r="A20" s="85">
        <v>17</v>
      </c>
      <c r="B20" s="87"/>
      <c r="C20" s="87"/>
      <c r="D20" s="87"/>
      <c r="E20" s="87"/>
      <c r="F20" s="87"/>
      <c r="G20" s="87"/>
      <c r="H20" s="87"/>
      <c r="I20" s="87"/>
      <c r="J20" s="87"/>
      <c r="K20" s="88"/>
      <c r="L20" s="49">
        <f t="shared" si="0"/>
        <v>0</v>
      </c>
      <c r="M20" s="88"/>
      <c r="N20" s="87"/>
      <c r="O20" s="87"/>
      <c r="P20" s="87"/>
      <c r="Q20" s="87"/>
      <c r="R20" s="87"/>
      <c r="S20" s="87"/>
      <c r="T20" s="87"/>
      <c r="U20" s="87"/>
      <c r="V20" s="87"/>
      <c r="W20" s="83"/>
      <c r="X20" s="3">
        <f t="shared" si="1"/>
        <v>0</v>
      </c>
      <c r="Y20" s="49">
        <f t="shared" si="2"/>
        <v>0</v>
      </c>
      <c r="Z20" s="85">
        <v>17</v>
      </c>
    </row>
    <row r="21" spans="1:26" ht="12.75">
      <c r="A21" s="85">
        <v>18</v>
      </c>
      <c r="B21" s="87"/>
      <c r="C21" s="87"/>
      <c r="D21" s="87"/>
      <c r="E21" s="87"/>
      <c r="F21" s="87"/>
      <c r="G21" s="87"/>
      <c r="H21" s="87"/>
      <c r="I21" s="87"/>
      <c r="J21" s="87"/>
      <c r="K21" s="88"/>
      <c r="L21" s="49">
        <f t="shared" si="0"/>
        <v>0</v>
      </c>
      <c r="M21" s="88"/>
      <c r="N21" s="87"/>
      <c r="O21" s="87"/>
      <c r="P21" s="87"/>
      <c r="Q21" s="87"/>
      <c r="R21" s="87"/>
      <c r="S21" s="87"/>
      <c r="T21" s="87"/>
      <c r="U21" s="87"/>
      <c r="V21" s="87"/>
      <c r="W21" s="83"/>
      <c r="X21" s="3">
        <f t="shared" si="1"/>
        <v>0</v>
      </c>
      <c r="Y21" s="49">
        <f t="shared" si="2"/>
        <v>0</v>
      </c>
      <c r="Z21" s="85">
        <v>18</v>
      </c>
    </row>
    <row r="22" spans="1:26" ht="12.75">
      <c r="A22" s="85">
        <v>19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49">
        <f t="shared" si="0"/>
        <v>0</v>
      </c>
      <c r="M22" s="88"/>
      <c r="N22" s="87"/>
      <c r="O22" s="87"/>
      <c r="P22" s="87"/>
      <c r="Q22" s="87"/>
      <c r="R22" s="87"/>
      <c r="S22" s="87"/>
      <c r="T22" s="87"/>
      <c r="U22" s="87"/>
      <c r="V22" s="87"/>
      <c r="W22" s="83"/>
      <c r="X22" s="3">
        <f t="shared" si="1"/>
        <v>0</v>
      </c>
      <c r="Y22" s="49">
        <f t="shared" si="2"/>
        <v>0</v>
      </c>
      <c r="Z22" s="85">
        <v>19</v>
      </c>
    </row>
    <row r="23" spans="1:26" ht="12.75">
      <c r="A23" s="85">
        <v>20</v>
      </c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49">
        <f t="shared" si="0"/>
        <v>0</v>
      </c>
      <c r="M23" s="88"/>
      <c r="N23" s="87"/>
      <c r="O23" s="87"/>
      <c r="P23" s="87"/>
      <c r="Q23" s="87"/>
      <c r="R23" s="87"/>
      <c r="S23" s="87"/>
      <c r="T23" s="87"/>
      <c r="U23" s="87"/>
      <c r="V23" s="87"/>
      <c r="W23" s="83"/>
      <c r="X23" s="3">
        <f t="shared" si="1"/>
        <v>0</v>
      </c>
      <c r="Y23" s="49">
        <f t="shared" si="2"/>
        <v>0</v>
      </c>
      <c r="Z23" s="85">
        <v>20</v>
      </c>
    </row>
    <row r="24" spans="1:26" ht="12.75">
      <c r="A24" s="85">
        <v>21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  <c r="L24" s="49">
        <f t="shared" si="0"/>
        <v>0</v>
      </c>
      <c r="M24" s="88"/>
      <c r="N24" s="87"/>
      <c r="O24" s="87"/>
      <c r="P24" s="87"/>
      <c r="Q24" s="87"/>
      <c r="R24" s="87"/>
      <c r="S24" s="87"/>
      <c r="T24" s="87"/>
      <c r="U24" s="87"/>
      <c r="V24" s="87"/>
      <c r="W24" s="83"/>
      <c r="X24" s="3">
        <f t="shared" si="1"/>
        <v>0</v>
      </c>
      <c r="Y24" s="49">
        <f t="shared" si="2"/>
        <v>0</v>
      </c>
      <c r="Z24" s="85">
        <v>21</v>
      </c>
    </row>
    <row r="25" spans="1:26" ht="12.75">
      <c r="A25" s="85">
        <v>22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  <c r="L25" s="49">
        <f t="shared" si="0"/>
        <v>0</v>
      </c>
      <c r="M25" s="88"/>
      <c r="N25" s="87"/>
      <c r="O25" s="87"/>
      <c r="P25" s="87"/>
      <c r="Q25" s="87"/>
      <c r="R25" s="87"/>
      <c r="S25" s="87"/>
      <c r="T25" s="87"/>
      <c r="U25" s="87"/>
      <c r="V25" s="87"/>
      <c r="W25" s="83"/>
      <c r="X25" s="3">
        <f t="shared" si="1"/>
        <v>0</v>
      </c>
      <c r="Y25" s="49">
        <f t="shared" si="2"/>
        <v>0</v>
      </c>
      <c r="Z25" s="85">
        <v>22</v>
      </c>
    </row>
    <row r="26" spans="1:26" ht="12.75">
      <c r="A26" s="85">
        <v>23</v>
      </c>
      <c r="B26" s="87"/>
      <c r="C26" s="87"/>
      <c r="D26" s="87"/>
      <c r="E26" s="87"/>
      <c r="F26" s="87"/>
      <c r="G26" s="87"/>
      <c r="H26" s="87"/>
      <c r="I26" s="87"/>
      <c r="J26" s="87"/>
      <c r="K26" s="88"/>
      <c r="L26" s="49">
        <f t="shared" si="0"/>
        <v>0</v>
      </c>
      <c r="M26" s="88"/>
      <c r="N26" s="87"/>
      <c r="O26" s="87"/>
      <c r="P26" s="87"/>
      <c r="Q26" s="87"/>
      <c r="R26" s="87"/>
      <c r="S26" s="87"/>
      <c r="T26" s="87"/>
      <c r="U26" s="87"/>
      <c r="V26" s="87"/>
      <c r="W26" s="83"/>
      <c r="X26" s="3">
        <f t="shared" si="1"/>
        <v>0</v>
      </c>
      <c r="Y26" s="49">
        <f t="shared" si="2"/>
        <v>0</v>
      </c>
      <c r="Z26" s="85">
        <v>23</v>
      </c>
    </row>
    <row r="27" spans="1:26" ht="12.75">
      <c r="A27" s="85">
        <v>24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  <c r="L27" s="49">
        <f t="shared" si="0"/>
        <v>0</v>
      </c>
      <c r="M27" s="88"/>
      <c r="N27" s="87"/>
      <c r="O27" s="87"/>
      <c r="P27" s="87"/>
      <c r="Q27" s="87"/>
      <c r="R27" s="87"/>
      <c r="S27" s="87"/>
      <c r="T27" s="87"/>
      <c r="U27" s="87"/>
      <c r="V27" s="87"/>
      <c r="W27" s="83"/>
      <c r="X27" s="3">
        <f t="shared" si="1"/>
        <v>0</v>
      </c>
      <c r="Y27" s="49">
        <f t="shared" si="2"/>
        <v>0</v>
      </c>
      <c r="Z27" s="85">
        <v>24</v>
      </c>
    </row>
    <row r="28" spans="1:26" ht="12.75">
      <c r="A28" s="85">
        <v>25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  <c r="L28" s="49">
        <f t="shared" si="0"/>
        <v>0</v>
      </c>
      <c r="M28" s="88"/>
      <c r="N28" s="87"/>
      <c r="O28" s="87"/>
      <c r="P28" s="87"/>
      <c r="Q28" s="87"/>
      <c r="R28" s="87"/>
      <c r="S28" s="87"/>
      <c r="T28" s="87"/>
      <c r="U28" s="87"/>
      <c r="V28" s="87"/>
      <c r="W28" s="83"/>
      <c r="X28" s="3">
        <f t="shared" si="1"/>
        <v>0</v>
      </c>
      <c r="Y28" s="49">
        <f t="shared" si="2"/>
        <v>0</v>
      </c>
      <c r="Z28" s="85">
        <v>25</v>
      </c>
    </row>
    <row r="29" spans="1:26" ht="12.75">
      <c r="A29" s="85">
        <v>26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  <c r="L29" s="49">
        <f t="shared" si="0"/>
        <v>0</v>
      </c>
      <c r="M29" s="88"/>
      <c r="N29" s="87"/>
      <c r="O29" s="87"/>
      <c r="P29" s="87"/>
      <c r="Q29" s="87"/>
      <c r="R29" s="87"/>
      <c r="S29" s="87"/>
      <c r="T29" s="87"/>
      <c r="U29" s="87"/>
      <c r="V29" s="87"/>
      <c r="W29" s="83"/>
      <c r="X29" s="3">
        <f t="shared" si="1"/>
        <v>0</v>
      </c>
      <c r="Y29" s="49">
        <f t="shared" si="2"/>
        <v>0</v>
      </c>
      <c r="Z29" s="85">
        <v>26</v>
      </c>
    </row>
    <row r="30" spans="1:26" ht="12.75">
      <c r="A30" s="85">
        <v>27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  <c r="L30" s="49">
        <f t="shared" si="0"/>
        <v>0</v>
      </c>
      <c r="M30" s="88"/>
      <c r="N30" s="87"/>
      <c r="O30" s="87"/>
      <c r="P30" s="87"/>
      <c r="Q30" s="87"/>
      <c r="R30" s="87"/>
      <c r="S30" s="87"/>
      <c r="T30" s="87"/>
      <c r="U30" s="87"/>
      <c r="V30" s="87"/>
      <c r="W30" s="83"/>
      <c r="X30" s="3">
        <f t="shared" si="1"/>
        <v>0</v>
      </c>
      <c r="Y30" s="49">
        <f t="shared" si="2"/>
        <v>0</v>
      </c>
      <c r="Z30" s="85">
        <v>27</v>
      </c>
    </row>
    <row r="31" spans="1:26" ht="12.75">
      <c r="A31" s="85">
        <v>28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49">
        <f t="shared" si="0"/>
        <v>0</v>
      </c>
      <c r="M31" s="88"/>
      <c r="N31" s="87"/>
      <c r="O31" s="87"/>
      <c r="P31" s="87"/>
      <c r="Q31" s="87"/>
      <c r="R31" s="87"/>
      <c r="S31" s="87"/>
      <c r="T31" s="87"/>
      <c r="U31" s="87"/>
      <c r="V31" s="87"/>
      <c r="W31" s="83"/>
      <c r="X31" s="3">
        <f t="shared" si="1"/>
        <v>0</v>
      </c>
      <c r="Y31" s="49">
        <f t="shared" si="2"/>
        <v>0</v>
      </c>
      <c r="Z31" s="85">
        <v>28</v>
      </c>
    </row>
    <row r="32" spans="1:26" ht="12.75">
      <c r="A32" s="85">
        <v>29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49">
        <f t="shared" si="0"/>
        <v>0</v>
      </c>
      <c r="M32" s="88"/>
      <c r="N32" s="87"/>
      <c r="O32" s="87"/>
      <c r="P32" s="87"/>
      <c r="Q32" s="87"/>
      <c r="R32" s="87"/>
      <c r="S32" s="87"/>
      <c r="T32" s="87"/>
      <c r="U32" s="87"/>
      <c r="V32" s="87"/>
      <c r="W32" s="83"/>
      <c r="X32" s="3">
        <f t="shared" si="1"/>
        <v>0</v>
      </c>
      <c r="Y32" s="49">
        <f t="shared" si="2"/>
        <v>0</v>
      </c>
      <c r="Z32" s="85">
        <v>29</v>
      </c>
    </row>
    <row r="33" spans="1:26" ht="12.75">
      <c r="A33" s="85">
        <v>30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49">
        <f t="shared" si="0"/>
        <v>0</v>
      </c>
      <c r="M33" s="88"/>
      <c r="N33" s="87"/>
      <c r="O33" s="87"/>
      <c r="P33" s="87"/>
      <c r="Q33" s="87"/>
      <c r="R33" s="87"/>
      <c r="S33" s="87"/>
      <c r="T33" s="87"/>
      <c r="U33" s="87"/>
      <c r="V33" s="87"/>
      <c r="W33" s="83"/>
      <c r="X33" s="3">
        <f t="shared" si="1"/>
        <v>0</v>
      </c>
      <c r="Y33" s="49">
        <f t="shared" si="2"/>
        <v>0</v>
      </c>
      <c r="Z33" s="85">
        <v>30</v>
      </c>
    </row>
    <row r="34" spans="1:26" ht="12.75">
      <c r="A34" s="85">
        <v>31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  <c r="L34" s="49">
        <f t="shared" si="0"/>
        <v>0</v>
      </c>
      <c r="M34" s="88"/>
      <c r="N34" s="87"/>
      <c r="O34" s="87"/>
      <c r="P34" s="87"/>
      <c r="Q34" s="87"/>
      <c r="R34" s="87"/>
      <c r="S34" s="87"/>
      <c r="T34" s="87"/>
      <c r="U34" s="87"/>
      <c r="V34" s="87"/>
      <c r="W34" s="83"/>
      <c r="X34" s="3">
        <f t="shared" si="1"/>
        <v>0</v>
      </c>
      <c r="Y34" s="49">
        <f t="shared" si="2"/>
        <v>0</v>
      </c>
      <c r="Z34" s="85">
        <v>31</v>
      </c>
    </row>
    <row r="35" spans="1:26" ht="12.75">
      <c r="A35" s="85">
        <v>32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  <c r="L35" s="49">
        <f t="shared" si="0"/>
        <v>0</v>
      </c>
      <c r="M35" s="88"/>
      <c r="N35" s="87"/>
      <c r="O35" s="87"/>
      <c r="P35" s="87"/>
      <c r="Q35" s="87"/>
      <c r="R35" s="87"/>
      <c r="S35" s="87"/>
      <c r="T35" s="87"/>
      <c r="U35" s="87"/>
      <c r="V35" s="87"/>
      <c r="W35" s="83"/>
      <c r="X35" s="3">
        <f t="shared" si="1"/>
        <v>0</v>
      </c>
      <c r="Y35" s="49">
        <f t="shared" si="2"/>
        <v>0</v>
      </c>
      <c r="Z35" s="85">
        <v>32</v>
      </c>
    </row>
    <row r="36" spans="1:26" ht="12.75">
      <c r="A36" s="85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  <c r="L36" s="49">
        <f t="shared" si="0"/>
        <v>0</v>
      </c>
      <c r="M36" s="88"/>
      <c r="N36" s="87"/>
      <c r="O36" s="87"/>
      <c r="P36" s="87"/>
      <c r="Q36" s="87"/>
      <c r="R36" s="87"/>
      <c r="S36" s="87"/>
      <c r="T36" s="87"/>
      <c r="U36" s="87"/>
      <c r="V36" s="87"/>
      <c r="W36" s="83"/>
      <c r="X36" s="3">
        <f t="shared" si="1"/>
        <v>0</v>
      </c>
      <c r="Y36" s="49">
        <f t="shared" si="2"/>
        <v>0</v>
      </c>
      <c r="Z36" s="85">
        <v>33</v>
      </c>
    </row>
    <row r="37" spans="1:26" ht="12.75">
      <c r="A37" s="85">
        <v>34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  <c r="L37" s="49">
        <f t="shared" si="0"/>
        <v>0</v>
      </c>
      <c r="M37" s="88"/>
      <c r="N37" s="87"/>
      <c r="O37" s="87"/>
      <c r="P37" s="87"/>
      <c r="Q37" s="87"/>
      <c r="R37" s="87"/>
      <c r="S37" s="87"/>
      <c r="T37" s="87"/>
      <c r="U37" s="87"/>
      <c r="V37" s="87"/>
      <c r="W37" s="83"/>
      <c r="X37" s="3">
        <f t="shared" si="1"/>
        <v>0</v>
      </c>
      <c r="Y37" s="49">
        <f t="shared" si="2"/>
        <v>0</v>
      </c>
      <c r="Z37" s="85">
        <v>34</v>
      </c>
    </row>
    <row r="38" spans="1:26" ht="12.75">
      <c r="A38" s="85">
        <v>35</v>
      </c>
      <c r="B38" s="87"/>
      <c r="C38" s="87"/>
      <c r="D38" s="87"/>
      <c r="E38" s="87"/>
      <c r="F38" s="87"/>
      <c r="G38" s="87"/>
      <c r="H38" s="87"/>
      <c r="I38" s="87"/>
      <c r="J38" s="87"/>
      <c r="K38" s="88"/>
      <c r="L38" s="49">
        <f t="shared" si="0"/>
        <v>0</v>
      </c>
      <c r="M38" s="88"/>
      <c r="N38" s="87"/>
      <c r="O38" s="87"/>
      <c r="P38" s="87"/>
      <c r="Q38" s="87"/>
      <c r="R38" s="87"/>
      <c r="S38" s="87"/>
      <c r="T38" s="87"/>
      <c r="U38" s="87"/>
      <c r="V38" s="87"/>
      <c r="W38" s="83"/>
      <c r="X38" s="3">
        <f t="shared" si="1"/>
        <v>0</v>
      </c>
      <c r="Y38" s="49">
        <f t="shared" si="2"/>
        <v>0</v>
      </c>
      <c r="Z38" s="85">
        <v>35</v>
      </c>
    </row>
    <row r="39" spans="1:26" ht="12.75">
      <c r="A39" s="85">
        <v>36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49">
        <f t="shared" si="0"/>
        <v>0</v>
      </c>
      <c r="M39" s="88"/>
      <c r="N39" s="87"/>
      <c r="O39" s="87"/>
      <c r="P39" s="87"/>
      <c r="Q39" s="87"/>
      <c r="R39" s="87"/>
      <c r="S39" s="87"/>
      <c r="T39" s="87"/>
      <c r="U39" s="87"/>
      <c r="V39" s="87"/>
      <c r="W39" s="83"/>
      <c r="X39" s="3">
        <f t="shared" si="1"/>
        <v>0</v>
      </c>
      <c r="Y39" s="49">
        <f t="shared" si="2"/>
        <v>0</v>
      </c>
      <c r="Z39" s="85">
        <v>36</v>
      </c>
    </row>
  </sheetData>
  <sheetProtection sheet="1" objects="1" scenarios="1"/>
  <mergeCells count="2">
    <mergeCell ref="A1:Y1"/>
    <mergeCell ref="B2:Y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39"/>
  <sheetViews>
    <sheetView zoomScale="75" zoomScaleNormal="75" zoomScalePageLayoutView="0" workbookViewId="0" topLeftCell="A1">
      <selection activeCell="AA1" sqref="AA1"/>
    </sheetView>
  </sheetViews>
  <sheetFormatPr defaultColWidth="9.140625" defaultRowHeight="12.75"/>
  <cols>
    <col min="2" max="10" width="5.7109375" style="0" customWidth="1"/>
    <col min="11" max="13" width="0" style="0" hidden="1" customWidth="1"/>
    <col min="14" max="22" width="5.7109375" style="0" customWidth="1"/>
    <col min="23" max="24" width="0" style="0" hidden="1" customWidth="1"/>
    <col min="25" max="25" width="8.00390625" style="0" customWidth="1"/>
  </cols>
  <sheetData>
    <row r="1" spans="1:25" ht="32.25" customHeight="1">
      <c r="A1" s="300" t="str">
        <f>'Day-3'!B1</f>
        <v>Team Championship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6" ht="12.75">
      <c r="A2" s="85" t="s">
        <v>72</v>
      </c>
      <c r="B2" s="252" t="s">
        <v>73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85" t="s">
        <v>72</v>
      </c>
    </row>
    <row r="3" spans="1:26" ht="13.5" thickBot="1">
      <c r="A3" s="86"/>
      <c r="B3" s="70">
        <v>1</v>
      </c>
      <c r="C3" s="70">
        <v>2</v>
      </c>
      <c r="D3" s="70">
        <v>3</v>
      </c>
      <c r="E3" s="70">
        <v>4</v>
      </c>
      <c r="F3" s="70">
        <v>5</v>
      </c>
      <c r="G3" s="70">
        <v>6</v>
      </c>
      <c r="H3" s="70">
        <v>7</v>
      </c>
      <c r="I3" s="70">
        <v>8</v>
      </c>
      <c r="J3" s="70">
        <v>9</v>
      </c>
      <c r="K3" s="84"/>
      <c r="L3" s="70" t="s">
        <v>41</v>
      </c>
      <c r="M3" s="84"/>
      <c r="N3" s="70">
        <v>10</v>
      </c>
      <c r="O3" s="70">
        <v>11</v>
      </c>
      <c r="P3" s="70">
        <v>12</v>
      </c>
      <c r="Q3" s="70">
        <v>13</v>
      </c>
      <c r="R3" s="70">
        <v>14</v>
      </c>
      <c r="S3" s="70">
        <v>15</v>
      </c>
      <c r="T3" s="70">
        <v>16</v>
      </c>
      <c r="U3" s="70">
        <v>17</v>
      </c>
      <c r="V3" s="70">
        <v>18</v>
      </c>
      <c r="W3" s="84"/>
      <c r="X3" s="79" t="s">
        <v>51</v>
      </c>
      <c r="Y3" s="79" t="s">
        <v>22</v>
      </c>
      <c r="Z3" s="86"/>
    </row>
    <row r="4" spans="1:26" ht="12.75">
      <c r="A4" s="85">
        <v>1</v>
      </c>
      <c r="B4" s="87"/>
      <c r="C4" s="87"/>
      <c r="D4" s="87"/>
      <c r="E4" s="87"/>
      <c r="F4" s="87"/>
      <c r="G4" s="87"/>
      <c r="H4" s="87"/>
      <c r="I4" s="87"/>
      <c r="J4" s="87"/>
      <c r="K4" s="88"/>
      <c r="L4" s="49">
        <f>SUM(B4:J4)</f>
        <v>0</v>
      </c>
      <c r="M4" s="88"/>
      <c r="N4" s="87"/>
      <c r="O4" s="87"/>
      <c r="P4" s="87"/>
      <c r="Q4" s="87"/>
      <c r="R4" s="87"/>
      <c r="S4" s="87"/>
      <c r="T4" s="87"/>
      <c r="U4" s="87"/>
      <c r="V4" s="87"/>
      <c r="W4" s="83"/>
      <c r="X4">
        <f>SUM(N4:V4)</f>
        <v>0</v>
      </c>
      <c r="Y4" s="17">
        <f>SUM(+L4+X4)</f>
        <v>0</v>
      </c>
      <c r="Z4" s="85">
        <v>1</v>
      </c>
    </row>
    <row r="5" spans="1:26" ht="12.75">
      <c r="A5" s="85">
        <v>2</v>
      </c>
      <c r="B5" s="87"/>
      <c r="C5" s="87"/>
      <c r="D5" s="87"/>
      <c r="E5" s="87"/>
      <c r="F5" s="87"/>
      <c r="G5" s="87"/>
      <c r="H5" s="87"/>
      <c r="I5" s="87"/>
      <c r="J5" s="87"/>
      <c r="K5" s="88"/>
      <c r="L5" s="49">
        <f aca="true" t="shared" si="0" ref="L5:L39">SUM(B5:J5)</f>
        <v>0</v>
      </c>
      <c r="M5" s="88"/>
      <c r="N5" s="87"/>
      <c r="O5" s="87"/>
      <c r="P5" s="87"/>
      <c r="Q5" s="87"/>
      <c r="R5" s="87"/>
      <c r="S5" s="87"/>
      <c r="T5" s="87"/>
      <c r="U5" s="87"/>
      <c r="V5" s="87"/>
      <c r="W5" s="83"/>
      <c r="X5" s="3">
        <f aca="true" t="shared" si="1" ref="X5:X39">SUM(N5:V5)</f>
        <v>0</v>
      </c>
      <c r="Y5" s="49">
        <f aca="true" t="shared" si="2" ref="Y5:Y39">SUM(+L5+X5)</f>
        <v>0</v>
      </c>
      <c r="Z5" s="85">
        <v>2</v>
      </c>
    </row>
    <row r="6" spans="1:26" ht="12.75">
      <c r="A6" s="85">
        <v>3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49">
        <f t="shared" si="0"/>
        <v>0</v>
      </c>
      <c r="M6" s="88"/>
      <c r="N6" s="87"/>
      <c r="O6" s="87"/>
      <c r="P6" s="87"/>
      <c r="Q6" s="87"/>
      <c r="R6" s="87"/>
      <c r="S6" s="87"/>
      <c r="T6" s="87"/>
      <c r="U6" s="87"/>
      <c r="V6" s="87"/>
      <c r="W6" s="83"/>
      <c r="X6" s="3">
        <f t="shared" si="1"/>
        <v>0</v>
      </c>
      <c r="Y6" s="49">
        <f t="shared" si="2"/>
        <v>0</v>
      </c>
      <c r="Z6" s="85">
        <v>3</v>
      </c>
    </row>
    <row r="7" spans="1:26" ht="12.75">
      <c r="A7" s="85">
        <v>4</v>
      </c>
      <c r="B7" s="87"/>
      <c r="C7" s="87"/>
      <c r="D7" s="87"/>
      <c r="E7" s="87"/>
      <c r="F7" s="87"/>
      <c r="G7" s="87"/>
      <c r="H7" s="87"/>
      <c r="I7" s="87"/>
      <c r="J7" s="87"/>
      <c r="K7" s="88"/>
      <c r="L7" s="49">
        <f t="shared" si="0"/>
        <v>0</v>
      </c>
      <c r="M7" s="88"/>
      <c r="N7" s="87"/>
      <c r="O7" s="87"/>
      <c r="P7" s="87"/>
      <c r="Q7" s="87"/>
      <c r="R7" s="87"/>
      <c r="S7" s="87"/>
      <c r="T7" s="87"/>
      <c r="U7" s="87"/>
      <c r="V7" s="87"/>
      <c r="W7" s="83"/>
      <c r="X7" s="3">
        <f t="shared" si="1"/>
        <v>0</v>
      </c>
      <c r="Y7" s="49">
        <f t="shared" si="2"/>
        <v>0</v>
      </c>
      <c r="Z7" s="85">
        <v>4</v>
      </c>
    </row>
    <row r="8" spans="1:26" ht="12.75">
      <c r="A8" s="85">
        <v>5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49">
        <f t="shared" si="0"/>
        <v>0</v>
      </c>
      <c r="M8" s="88"/>
      <c r="N8" s="87"/>
      <c r="O8" s="87"/>
      <c r="P8" s="87"/>
      <c r="Q8" s="87"/>
      <c r="R8" s="87"/>
      <c r="S8" s="87"/>
      <c r="T8" s="87"/>
      <c r="U8" s="87"/>
      <c r="V8" s="87"/>
      <c r="W8" s="83"/>
      <c r="X8" s="3">
        <f t="shared" si="1"/>
        <v>0</v>
      </c>
      <c r="Y8" s="49">
        <f t="shared" si="2"/>
        <v>0</v>
      </c>
      <c r="Z8" s="85">
        <v>5</v>
      </c>
    </row>
    <row r="9" spans="1:26" ht="12.75">
      <c r="A9" s="85">
        <v>6</v>
      </c>
      <c r="B9" s="87"/>
      <c r="C9" s="87"/>
      <c r="D9" s="87"/>
      <c r="E9" s="87"/>
      <c r="F9" s="87"/>
      <c r="G9" s="87"/>
      <c r="H9" s="87"/>
      <c r="I9" s="87"/>
      <c r="J9" s="87"/>
      <c r="K9" s="88"/>
      <c r="L9" s="49">
        <f t="shared" si="0"/>
        <v>0</v>
      </c>
      <c r="M9" s="88"/>
      <c r="N9" s="87"/>
      <c r="O9" s="87"/>
      <c r="P9" s="87"/>
      <c r="Q9" s="87"/>
      <c r="R9" s="87"/>
      <c r="S9" s="87"/>
      <c r="T9" s="87"/>
      <c r="U9" s="87"/>
      <c r="V9" s="87"/>
      <c r="W9" s="83"/>
      <c r="X9" s="3">
        <f t="shared" si="1"/>
        <v>0</v>
      </c>
      <c r="Y9" s="49">
        <f t="shared" si="2"/>
        <v>0</v>
      </c>
      <c r="Z9" s="85">
        <v>6</v>
      </c>
    </row>
    <row r="10" spans="1:26" ht="12.75">
      <c r="A10" s="85">
        <v>7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  <c r="L10" s="49">
        <f t="shared" si="0"/>
        <v>0</v>
      </c>
      <c r="M10" s="88"/>
      <c r="N10" s="87"/>
      <c r="O10" s="87"/>
      <c r="P10" s="87"/>
      <c r="Q10" s="87"/>
      <c r="R10" s="87"/>
      <c r="S10" s="87"/>
      <c r="T10" s="87"/>
      <c r="U10" s="87"/>
      <c r="V10" s="87"/>
      <c r="W10" s="83"/>
      <c r="X10" s="3">
        <f t="shared" si="1"/>
        <v>0</v>
      </c>
      <c r="Y10" s="49">
        <f t="shared" si="2"/>
        <v>0</v>
      </c>
      <c r="Z10" s="85">
        <v>7</v>
      </c>
    </row>
    <row r="11" spans="1:26" ht="12.75">
      <c r="A11" s="85">
        <v>8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  <c r="L11" s="49">
        <f t="shared" si="0"/>
        <v>0</v>
      </c>
      <c r="M11" s="88"/>
      <c r="N11" s="87"/>
      <c r="O11" s="87"/>
      <c r="P11" s="87"/>
      <c r="Q11" s="87"/>
      <c r="R11" s="87"/>
      <c r="S11" s="87"/>
      <c r="T11" s="87"/>
      <c r="U11" s="87"/>
      <c r="V11" s="87"/>
      <c r="W11" s="83"/>
      <c r="X11" s="3">
        <f t="shared" si="1"/>
        <v>0</v>
      </c>
      <c r="Y11" s="49">
        <f t="shared" si="2"/>
        <v>0</v>
      </c>
      <c r="Z11" s="85">
        <v>8</v>
      </c>
    </row>
    <row r="12" spans="1:26" ht="12.75">
      <c r="A12" s="85">
        <v>9</v>
      </c>
      <c r="B12" s="87"/>
      <c r="C12" s="87"/>
      <c r="D12" s="87"/>
      <c r="E12" s="87"/>
      <c r="F12" s="87"/>
      <c r="G12" s="87"/>
      <c r="H12" s="87"/>
      <c r="I12" s="87"/>
      <c r="J12" s="87"/>
      <c r="K12" s="88"/>
      <c r="L12" s="49">
        <f t="shared" si="0"/>
        <v>0</v>
      </c>
      <c r="M12" s="88"/>
      <c r="N12" s="87"/>
      <c r="O12" s="87"/>
      <c r="P12" s="87"/>
      <c r="Q12" s="87"/>
      <c r="R12" s="87"/>
      <c r="S12" s="87"/>
      <c r="T12" s="87"/>
      <c r="U12" s="87"/>
      <c r="V12" s="87"/>
      <c r="W12" s="83"/>
      <c r="X12" s="3">
        <f t="shared" si="1"/>
        <v>0</v>
      </c>
      <c r="Y12" s="49">
        <f t="shared" si="2"/>
        <v>0</v>
      </c>
      <c r="Z12" s="85">
        <v>9</v>
      </c>
    </row>
    <row r="13" spans="1:26" ht="12.75">
      <c r="A13" s="85">
        <v>10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49">
        <f t="shared" si="0"/>
        <v>0</v>
      </c>
      <c r="M13" s="88"/>
      <c r="N13" s="87"/>
      <c r="O13" s="87"/>
      <c r="P13" s="87"/>
      <c r="Q13" s="87"/>
      <c r="R13" s="87"/>
      <c r="S13" s="87"/>
      <c r="T13" s="87"/>
      <c r="U13" s="87"/>
      <c r="V13" s="87"/>
      <c r="W13" s="83"/>
      <c r="X13" s="3">
        <f t="shared" si="1"/>
        <v>0</v>
      </c>
      <c r="Y13" s="49">
        <f t="shared" si="2"/>
        <v>0</v>
      </c>
      <c r="Z13" s="85">
        <v>10</v>
      </c>
    </row>
    <row r="14" spans="1:26" ht="12.75">
      <c r="A14" s="85">
        <v>11</v>
      </c>
      <c r="B14" s="87"/>
      <c r="C14" s="87"/>
      <c r="D14" s="87"/>
      <c r="E14" s="87"/>
      <c r="F14" s="87"/>
      <c r="G14" s="87"/>
      <c r="H14" s="87"/>
      <c r="I14" s="87"/>
      <c r="J14" s="87"/>
      <c r="K14" s="88"/>
      <c r="L14" s="49">
        <f t="shared" si="0"/>
        <v>0</v>
      </c>
      <c r="M14" s="88"/>
      <c r="N14" s="87"/>
      <c r="O14" s="87"/>
      <c r="P14" s="87"/>
      <c r="Q14" s="87"/>
      <c r="R14" s="87"/>
      <c r="S14" s="87"/>
      <c r="T14" s="87"/>
      <c r="U14" s="87"/>
      <c r="V14" s="87"/>
      <c r="W14" s="83"/>
      <c r="X14" s="3">
        <f t="shared" si="1"/>
        <v>0</v>
      </c>
      <c r="Y14" s="49">
        <f t="shared" si="2"/>
        <v>0</v>
      </c>
      <c r="Z14" s="85">
        <v>11</v>
      </c>
    </row>
    <row r="15" spans="1:26" ht="12.75">
      <c r="A15" s="85">
        <v>12</v>
      </c>
      <c r="B15" s="87"/>
      <c r="C15" s="87"/>
      <c r="D15" s="87"/>
      <c r="E15" s="87"/>
      <c r="F15" s="87"/>
      <c r="G15" s="87"/>
      <c r="H15" s="87"/>
      <c r="I15" s="87"/>
      <c r="J15" s="87"/>
      <c r="K15" s="88"/>
      <c r="L15" s="49">
        <f t="shared" si="0"/>
        <v>0</v>
      </c>
      <c r="M15" s="88"/>
      <c r="N15" s="87"/>
      <c r="O15" s="87"/>
      <c r="P15" s="87"/>
      <c r="Q15" s="87"/>
      <c r="R15" s="87"/>
      <c r="S15" s="87"/>
      <c r="T15" s="87"/>
      <c r="U15" s="87"/>
      <c r="V15" s="87"/>
      <c r="W15" s="83"/>
      <c r="X15" s="3">
        <f t="shared" si="1"/>
        <v>0</v>
      </c>
      <c r="Y15" s="49">
        <f t="shared" si="2"/>
        <v>0</v>
      </c>
      <c r="Z15" s="85">
        <v>12</v>
      </c>
    </row>
    <row r="16" spans="1:26" ht="12.75">
      <c r="A16" s="85">
        <v>13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49">
        <f t="shared" si="0"/>
        <v>0</v>
      </c>
      <c r="M16" s="88"/>
      <c r="N16" s="87"/>
      <c r="O16" s="87"/>
      <c r="P16" s="87"/>
      <c r="Q16" s="87"/>
      <c r="R16" s="87"/>
      <c r="S16" s="87"/>
      <c r="T16" s="87"/>
      <c r="U16" s="87"/>
      <c r="V16" s="87"/>
      <c r="W16" s="83"/>
      <c r="X16" s="3">
        <f t="shared" si="1"/>
        <v>0</v>
      </c>
      <c r="Y16" s="49">
        <f t="shared" si="2"/>
        <v>0</v>
      </c>
      <c r="Z16" s="85">
        <v>13</v>
      </c>
    </row>
    <row r="17" spans="1:26" ht="12.75">
      <c r="A17" s="85">
        <v>14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  <c r="L17" s="49">
        <f t="shared" si="0"/>
        <v>0</v>
      </c>
      <c r="M17" s="88"/>
      <c r="N17" s="87"/>
      <c r="O17" s="87"/>
      <c r="P17" s="87"/>
      <c r="Q17" s="87"/>
      <c r="R17" s="87"/>
      <c r="S17" s="87"/>
      <c r="T17" s="87"/>
      <c r="U17" s="87"/>
      <c r="V17" s="87"/>
      <c r="W17" s="83"/>
      <c r="X17" s="3">
        <f t="shared" si="1"/>
        <v>0</v>
      </c>
      <c r="Y17" s="49">
        <f t="shared" si="2"/>
        <v>0</v>
      </c>
      <c r="Z17" s="85">
        <v>14</v>
      </c>
    </row>
    <row r="18" spans="1:26" ht="12.75">
      <c r="A18" s="85">
        <v>15</v>
      </c>
      <c r="B18" s="87"/>
      <c r="C18" s="87"/>
      <c r="D18" s="87"/>
      <c r="E18" s="87"/>
      <c r="F18" s="87"/>
      <c r="G18" s="87"/>
      <c r="H18" s="87"/>
      <c r="I18" s="87"/>
      <c r="J18" s="87"/>
      <c r="K18" s="88"/>
      <c r="L18" s="49">
        <f t="shared" si="0"/>
        <v>0</v>
      </c>
      <c r="M18" s="88"/>
      <c r="N18" s="87"/>
      <c r="O18" s="87"/>
      <c r="P18" s="87"/>
      <c r="Q18" s="87"/>
      <c r="R18" s="87"/>
      <c r="S18" s="87"/>
      <c r="T18" s="87"/>
      <c r="U18" s="87"/>
      <c r="V18" s="87"/>
      <c r="W18" s="83"/>
      <c r="X18" s="3">
        <f t="shared" si="1"/>
        <v>0</v>
      </c>
      <c r="Y18" s="49">
        <f t="shared" si="2"/>
        <v>0</v>
      </c>
      <c r="Z18" s="85">
        <v>15</v>
      </c>
    </row>
    <row r="19" spans="1:26" ht="12.75">
      <c r="A19" s="85">
        <v>16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49">
        <f t="shared" si="0"/>
        <v>0</v>
      </c>
      <c r="M19" s="88"/>
      <c r="N19" s="87"/>
      <c r="O19" s="87"/>
      <c r="P19" s="87"/>
      <c r="Q19" s="87"/>
      <c r="R19" s="87"/>
      <c r="S19" s="87"/>
      <c r="T19" s="87"/>
      <c r="U19" s="87"/>
      <c r="V19" s="87"/>
      <c r="W19" s="83"/>
      <c r="X19" s="3">
        <f t="shared" si="1"/>
        <v>0</v>
      </c>
      <c r="Y19" s="49">
        <f t="shared" si="2"/>
        <v>0</v>
      </c>
      <c r="Z19" s="85">
        <v>16</v>
      </c>
    </row>
    <row r="20" spans="1:26" ht="12.75">
      <c r="A20" s="85">
        <v>17</v>
      </c>
      <c r="B20" s="87"/>
      <c r="C20" s="87"/>
      <c r="D20" s="87"/>
      <c r="E20" s="87"/>
      <c r="F20" s="87"/>
      <c r="G20" s="87"/>
      <c r="H20" s="87"/>
      <c r="I20" s="87"/>
      <c r="J20" s="87"/>
      <c r="K20" s="88"/>
      <c r="L20" s="49">
        <f t="shared" si="0"/>
        <v>0</v>
      </c>
      <c r="M20" s="88"/>
      <c r="N20" s="87"/>
      <c r="O20" s="87"/>
      <c r="P20" s="87"/>
      <c r="Q20" s="87"/>
      <c r="R20" s="87"/>
      <c r="S20" s="87"/>
      <c r="T20" s="87"/>
      <c r="U20" s="87"/>
      <c r="V20" s="87"/>
      <c r="W20" s="83"/>
      <c r="X20" s="3">
        <f t="shared" si="1"/>
        <v>0</v>
      </c>
      <c r="Y20" s="49">
        <f t="shared" si="2"/>
        <v>0</v>
      </c>
      <c r="Z20" s="85">
        <v>17</v>
      </c>
    </row>
    <row r="21" spans="1:26" ht="12.75">
      <c r="A21" s="85">
        <v>18</v>
      </c>
      <c r="B21" s="87"/>
      <c r="C21" s="87"/>
      <c r="D21" s="87"/>
      <c r="E21" s="87"/>
      <c r="F21" s="87"/>
      <c r="G21" s="87"/>
      <c r="H21" s="87"/>
      <c r="I21" s="87"/>
      <c r="J21" s="87"/>
      <c r="K21" s="88"/>
      <c r="L21" s="49">
        <f t="shared" si="0"/>
        <v>0</v>
      </c>
      <c r="M21" s="88"/>
      <c r="N21" s="87"/>
      <c r="O21" s="87"/>
      <c r="P21" s="87"/>
      <c r="Q21" s="87"/>
      <c r="R21" s="87"/>
      <c r="S21" s="87"/>
      <c r="T21" s="87"/>
      <c r="U21" s="87"/>
      <c r="V21" s="87"/>
      <c r="W21" s="83"/>
      <c r="X21" s="3">
        <f t="shared" si="1"/>
        <v>0</v>
      </c>
      <c r="Y21" s="49">
        <f t="shared" si="2"/>
        <v>0</v>
      </c>
      <c r="Z21" s="85">
        <v>18</v>
      </c>
    </row>
    <row r="22" spans="1:26" ht="12.75">
      <c r="A22" s="85">
        <v>19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49">
        <f t="shared" si="0"/>
        <v>0</v>
      </c>
      <c r="M22" s="88"/>
      <c r="N22" s="87"/>
      <c r="O22" s="87"/>
      <c r="P22" s="87"/>
      <c r="Q22" s="87"/>
      <c r="R22" s="87"/>
      <c r="S22" s="87"/>
      <c r="T22" s="87"/>
      <c r="U22" s="87"/>
      <c r="V22" s="87"/>
      <c r="W22" s="83"/>
      <c r="X22" s="3">
        <f t="shared" si="1"/>
        <v>0</v>
      </c>
      <c r="Y22" s="49">
        <f t="shared" si="2"/>
        <v>0</v>
      </c>
      <c r="Z22" s="85">
        <v>19</v>
      </c>
    </row>
    <row r="23" spans="1:26" ht="12.75">
      <c r="A23" s="85">
        <v>20</v>
      </c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49">
        <f t="shared" si="0"/>
        <v>0</v>
      </c>
      <c r="M23" s="88"/>
      <c r="N23" s="87"/>
      <c r="O23" s="87"/>
      <c r="P23" s="87"/>
      <c r="Q23" s="87"/>
      <c r="R23" s="87"/>
      <c r="S23" s="87"/>
      <c r="T23" s="87"/>
      <c r="U23" s="87"/>
      <c r="V23" s="87"/>
      <c r="W23" s="83"/>
      <c r="X23" s="3">
        <f t="shared" si="1"/>
        <v>0</v>
      </c>
      <c r="Y23" s="49">
        <f t="shared" si="2"/>
        <v>0</v>
      </c>
      <c r="Z23" s="85">
        <v>20</v>
      </c>
    </row>
    <row r="24" spans="1:26" ht="12.75">
      <c r="A24" s="85">
        <v>21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  <c r="L24" s="49">
        <f t="shared" si="0"/>
        <v>0</v>
      </c>
      <c r="M24" s="88"/>
      <c r="N24" s="87"/>
      <c r="O24" s="87"/>
      <c r="P24" s="87"/>
      <c r="Q24" s="87"/>
      <c r="R24" s="87"/>
      <c r="S24" s="87"/>
      <c r="T24" s="87"/>
      <c r="U24" s="87"/>
      <c r="V24" s="87"/>
      <c r="W24" s="83"/>
      <c r="X24" s="3">
        <f t="shared" si="1"/>
        <v>0</v>
      </c>
      <c r="Y24" s="49">
        <f t="shared" si="2"/>
        <v>0</v>
      </c>
      <c r="Z24" s="85">
        <v>21</v>
      </c>
    </row>
    <row r="25" spans="1:26" ht="12.75">
      <c r="A25" s="85">
        <v>22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  <c r="L25" s="49">
        <f t="shared" si="0"/>
        <v>0</v>
      </c>
      <c r="M25" s="88"/>
      <c r="N25" s="87"/>
      <c r="O25" s="87"/>
      <c r="P25" s="87"/>
      <c r="Q25" s="87"/>
      <c r="R25" s="87"/>
      <c r="S25" s="87"/>
      <c r="T25" s="87"/>
      <c r="U25" s="87"/>
      <c r="V25" s="87"/>
      <c r="W25" s="83"/>
      <c r="X25" s="3">
        <f t="shared" si="1"/>
        <v>0</v>
      </c>
      <c r="Y25" s="49">
        <f t="shared" si="2"/>
        <v>0</v>
      </c>
      <c r="Z25" s="85">
        <v>22</v>
      </c>
    </row>
    <row r="26" spans="1:26" ht="12.75">
      <c r="A26" s="85">
        <v>23</v>
      </c>
      <c r="B26" s="87"/>
      <c r="C26" s="87"/>
      <c r="D26" s="87"/>
      <c r="E26" s="87"/>
      <c r="F26" s="87"/>
      <c r="G26" s="87"/>
      <c r="H26" s="87"/>
      <c r="I26" s="87"/>
      <c r="J26" s="87"/>
      <c r="K26" s="88"/>
      <c r="L26" s="49">
        <f t="shared" si="0"/>
        <v>0</v>
      </c>
      <c r="M26" s="88"/>
      <c r="N26" s="87"/>
      <c r="O26" s="87"/>
      <c r="P26" s="87"/>
      <c r="Q26" s="87"/>
      <c r="R26" s="87"/>
      <c r="S26" s="87"/>
      <c r="T26" s="87"/>
      <c r="U26" s="87"/>
      <c r="V26" s="87"/>
      <c r="W26" s="83"/>
      <c r="X26" s="3">
        <f t="shared" si="1"/>
        <v>0</v>
      </c>
      <c r="Y26" s="49">
        <f t="shared" si="2"/>
        <v>0</v>
      </c>
      <c r="Z26" s="85">
        <v>23</v>
      </c>
    </row>
    <row r="27" spans="1:26" ht="12.75">
      <c r="A27" s="85">
        <v>24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  <c r="L27" s="49">
        <f t="shared" si="0"/>
        <v>0</v>
      </c>
      <c r="M27" s="88"/>
      <c r="N27" s="87"/>
      <c r="O27" s="87"/>
      <c r="P27" s="87"/>
      <c r="Q27" s="87"/>
      <c r="R27" s="87"/>
      <c r="S27" s="87"/>
      <c r="T27" s="87"/>
      <c r="U27" s="87"/>
      <c r="V27" s="87"/>
      <c r="W27" s="83"/>
      <c r="X27" s="3">
        <f t="shared" si="1"/>
        <v>0</v>
      </c>
      <c r="Y27" s="49">
        <f t="shared" si="2"/>
        <v>0</v>
      </c>
      <c r="Z27" s="85">
        <v>24</v>
      </c>
    </row>
    <row r="28" spans="1:26" ht="12.75">
      <c r="A28" s="85">
        <v>25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  <c r="L28" s="49">
        <f t="shared" si="0"/>
        <v>0</v>
      </c>
      <c r="M28" s="88"/>
      <c r="N28" s="87"/>
      <c r="O28" s="87"/>
      <c r="P28" s="87"/>
      <c r="Q28" s="87"/>
      <c r="R28" s="87"/>
      <c r="S28" s="87"/>
      <c r="T28" s="87"/>
      <c r="U28" s="87"/>
      <c r="V28" s="87"/>
      <c r="W28" s="83"/>
      <c r="X28" s="3">
        <f t="shared" si="1"/>
        <v>0</v>
      </c>
      <c r="Y28" s="49">
        <f t="shared" si="2"/>
        <v>0</v>
      </c>
      <c r="Z28" s="85">
        <v>25</v>
      </c>
    </row>
    <row r="29" spans="1:26" ht="12.75">
      <c r="A29" s="85">
        <v>26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  <c r="L29" s="49">
        <f t="shared" si="0"/>
        <v>0</v>
      </c>
      <c r="M29" s="88"/>
      <c r="N29" s="87"/>
      <c r="O29" s="87"/>
      <c r="P29" s="87"/>
      <c r="Q29" s="87"/>
      <c r="R29" s="87"/>
      <c r="S29" s="87"/>
      <c r="T29" s="87"/>
      <c r="U29" s="87"/>
      <c r="V29" s="87"/>
      <c r="W29" s="83"/>
      <c r="X29" s="3">
        <f t="shared" si="1"/>
        <v>0</v>
      </c>
      <c r="Y29" s="49">
        <f t="shared" si="2"/>
        <v>0</v>
      </c>
      <c r="Z29" s="85">
        <v>26</v>
      </c>
    </row>
    <row r="30" spans="1:26" ht="12.75">
      <c r="A30" s="85">
        <v>27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  <c r="L30" s="49">
        <f t="shared" si="0"/>
        <v>0</v>
      </c>
      <c r="M30" s="88"/>
      <c r="N30" s="87"/>
      <c r="O30" s="87"/>
      <c r="P30" s="87"/>
      <c r="Q30" s="87"/>
      <c r="R30" s="87"/>
      <c r="S30" s="87"/>
      <c r="T30" s="87"/>
      <c r="U30" s="87"/>
      <c r="V30" s="87"/>
      <c r="W30" s="83"/>
      <c r="X30" s="3">
        <f t="shared" si="1"/>
        <v>0</v>
      </c>
      <c r="Y30" s="49">
        <f t="shared" si="2"/>
        <v>0</v>
      </c>
      <c r="Z30" s="85">
        <v>27</v>
      </c>
    </row>
    <row r="31" spans="1:26" ht="12.75">
      <c r="A31" s="85">
        <v>28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49">
        <f t="shared" si="0"/>
        <v>0</v>
      </c>
      <c r="M31" s="88"/>
      <c r="N31" s="87"/>
      <c r="O31" s="87"/>
      <c r="P31" s="87"/>
      <c r="Q31" s="87"/>
      <c r="R31" s="87"/>
      <c r="S31" s="87"/>
      <c r="T31" s="87"/>
      <c r="U31" s="87"/>
      <c r="V31" s="87"/>
      <c r="W31" s="83"/>
      <c r="X31" s="3">
        <f t="shared" si="1"/>
        <v>0</v>
      </c>
      <c r="Y31" s="49">
        <f t="shared" si="2"/>
        <v>0</v>
      </c>
      <c r="Z31" s="85">
        <v>28</v>
      </c>
    </row>
    <row r="32" spans="1:26" ht="12.75">
      <c r="A32" s="85">
        <v>29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49">
        <f t="shared" si="0"/>
        <v>0</v>
      </c>
      <c r="M32" s="88"/>
      <c r="N32" s="87"/>
      <c r="O32" s="87"/>
      <c r="P32" s="87"/>
      <c r="Q32" s="87"/>
      <c r="R32" s="87"/>
      <c r="S32" s="87"/>
      <c r="T32" s="87"/>
      <c r="U32" s="87"/>
      <c r="V32" s="87"/>
      <c r="W32" s="83"/>
      <c r="X32" s="3">
        <f t="shared" si="1"/>
        <v>0</v>
      </c>
      <c r="Y32" s="49">
        <f t="shared" si="2"/>
        <v>0</v>
      </c>
      <c r="Z32" s="85">
        <v>29</v>
      </c>
    </row>
    <row r="33" spans="1:26" ht="12.75">
      <c r="A33" s="85">
        <v>30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49">
        <f t="shared" si="0"/>
        <v>0</v>
      </c>
      <c r="M33" s="88"/>
      <c r="N33" s="87"/>
      <c r="O33" s="87"/>
      <c r="P33" s="87"/>
      <c r="Q33" s="87"/>
      <c r="R33" s="87"/>
      <c r="S33" s="87"/>
      <c r="T33" s="87"/>
      <c r="U33" s="87"/>
      <c r="V33" s="87"/>
      <c r="W33" s="83"/>
      <c r="X33" s="3">
        <f t="shared" si="1"/>
        <v>0</v>
      </c>
      <c r="Y33" s="49">
        <f t="shared" si="2"/>
        <v>0</v>
      </c>
      <c r="Z33" s="85">
        <v>30</v>
      </c>
    </row>
    <row r="34" spans="1:26" ht="12.75">
      <c r="A34" s="85">
        <v>31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  <c r="L34" s="49">
        <f t="shared" si="0"/>
        <v>0</v>
      </c>
      <c r="M34" s="88"/>
      <c r="N34" s="87"/>
      <c r="O34" s="87"/>
      <c r="P34" s="87"/>
      <c r="Q34" s="87"/>
      <c r="R34" s="87"/>
      <c r="S34" s="87"/>
      <c r="T34" s="87"/>
      <c r="U34" s="87"/>
      <c r="V34" s="87"/>
      <c r="W34" s="83"/>
      <c r="X34" s="3">
        <f t="shared" si="1"/>
        <v>0</v>
      </c>
      <c r="Y34" s="49">
        <f t="shared" si="2"/>
        <v>0</v>
      </c>
      <c r="Z34" s="85">
        <v>31</v>
      </c>
    </row>
    <row r="35" spans="1:26" ht="12.75">
      <c r="A35" s="85">
        <v>32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  <c r="L35" s="49">
        <f t="shared" si="0"/>
        <v>0</v>
      </c>
      <c r="M35" s="88"/>
      <c r="N35" s="87"/>
      <c r="O35" s="87"/>
      <c r="P35" s="87"/>
      <c r="Q35" s="87"/>
      <c r="R35" s="87"/>
      <c r="S35" s="87"/>
      <c r="T35" s="87"/>
      <c r="U35" s="87"/>
      <c r="V35" s="87"/>
      <c r="W35" s="83"/>
      <c r="X35" s="3">
        <f t="shared" si="1"/>
        <v>0</v>
      </c>
      <c r="Y35" s="49">
        <f t="shared" si="2"/>
        <v>0</v>
      </c>
      <c r="Z35" s="85">
        <v>32</v>
      </c>
    </row>
    <row r="36" spans="1:26" ht="12.75">
      <c r="A36" s="85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  <c r="L36" s="49">
        <f t="shared" si="0"/>
        <v>0</v>
      </c>
      <c r="M36" s="88"/>
      <c r="N36" s="87"/>
      <c r="O36" s="87"/>
      <c r="P36" s="87"/>
      <c r="Q36" s="87"/>
      <c r="R36" s="87"/>
      <c r="S36" s="87"/>
      <c r="T36" s="87"/>
      <c r="U36" s="87"/>
      <c r="V36" s="87"/>
      <c r="W36" s="83"/>
      <c r="X36" s="3">
        <f t="shared" si="1"/>
        <v>0</v>
      </c>
      <c r="Y36" s="49">
        <f t="shared" si="2"/>
        <v>0</v>
      </c>
      <c r="Z36" s="85">
        <v>33</v>
      </c>
    </row>
    <row r="37" spans="1:26" ht="12.75">
      <c r="A37" s="85">
        <v>34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  <c r="L37" s="49">
        <f t="shared" si="0"/>
        <v>0</v>
      </c>
      <c r="M37" s="88"/>
      <c r="N37" s="87"/>
      <c r="O37" s="87"/>
      <c r="P37" s="87"/>
      <c r="Q37" s="87"/>
      <c r="R37" s="87"/>
      <c r="S37" s="87"/>
      <c r="T37" s="87"/>
      <c r="U37" s="87"/>
      <c r="V37" s="87"/>
      <c r="W37" s="83"/>
      <c r="X37" s="3">
        <f t="shared" si="1"/>
        <v>0</v>
      </c>
      <c r="Y37" s="49">
        <f t="shared" si="2"/>
        <v>0</v>
      </c>
      <c r="Z37" s="85">
        <v>34</v>
      </c>
    </row>
    <row r="38" spans="1:26" ht="12.75">
      <c r="A38" s="85">
        <v>35</v>
      </c>
      <c r="B38" s="87"/>
      <c r="C38" s="87"/>
      <c r="D38" s="87"/>
      <c r="E38" s="87"/>
      <c r="F38" s="87"/>
      <c r="G38" s="87"/>
      <c r="H38" s="87"/>
      <c r="I38" s="87"/>
      <c r="J38" s="87"/>
      <c r="K38" s="88"/>
      <c r="L38" s="49">
        <f t="shared" si="0"/>
        <v>0</v>
      </c>
      <c r="M38" s="88"/>
      <c r="N38" s="87"/>
      <c r="O38" s="87"/>
      <c r="P38" s="87"/>
      <c r="Q38" s="87"/>
      <c r="R38" s="87"/>
      <c r="S38" s="87"/>
      <c r="T38" s="87"/>
      <c r="U38" s="87"/>
      <c r="V38" s="87"/>
      <c r="W38" s="83"/>
      <c r="X38" s="3">
        <f t="shared" si="1"/>
        <v>0</v>
      </c>
      <c r="Y38" s="49">
        <f t="shared" si="2"/>
        <v>0</v>
      </c>
      <c r="Z38" s="85">
        <v>35</v>
      </c>
    </row>
    <row r="39" spans="1:26" ht="12.75">
      <c r="A39" s="85">
        <v>36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49">
        <f t="shared" si="0"/>
        <v>0</v>
      </c>
      <c r="M39" s="88"/>
      <c r="N39" s="87"/>
      <c r="O39" s="87"/>
      <c r="P39" s="87"/>
      <c r="Q39" s="87"/>
      <c r="R39" s="87"/>
      <c r="S39" s="87"/>
      <c r="T39" s="87"/>
      <c r="U39" s="87"/>
      <c r="V39" s="87"/>
      <c r="W39" s="83"/>
      <c r="X39" s="3">
        <f t="shared" si="1"/>
        <v>0</v>
      </c>
      <c r="Y39" s="49">
        <f t="shared" si="2"/>
        <v>0</v>
      </c>
      <c r="Z39" s="85">
        <v>36</v>
      </c>
    </row>
  </sheetData>
  <sheetProtection sheet="1" objects="1" scenarios="1"/>
  <mergeCells count="2">
    <mergeCell ref="A1:Y1"/>
    <mergeCell ref="B2:Y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zoomScalePageLayoutView="0" workbookViewId="0" topLeftCell="A1">
      <selection activeCell="L3" sqref="L3"/>
    </sheetView>
  </sheetViews>
  <sheetFormatPr defaultColWidth="9.140625" defaultRowHeight="12.75"/>
  <cols>
    <col min="1" max="1" width="4.00390625" style="6" customWidth="1"/>
    <col min="2" max="2" width="24.00390625" style="0" customWidth="1"/>
    <col min="3" max="3" width="8.8515625" style="0" bestFit="1" customWidth="1"/>
    <col min="4" max="4" width="4.57421875" style="6" customWidth="1"/>
    <col min="5" max="5" width="21.7109375" style="0" customWidth="1"/>
    <col min="6" max="6" width="8.8515625" style="0" bestFit="1" customWidth="1"/>
    <col min="7" max="7" width="5.28125" style="0" bestFit="1" customWidth="1"/>
    <col min="8" max="8" width="22.8515625" style="0" customWidth="1"/>
    <col min="9" max="9" width="8.8515625" style="0" bestFit="1" customWidth="1"/>
    <col min="10" max="10" width="5.28125" style="0" bestFit="1" customWidth="1"/>
    <col min="11" max="11" width="20.421875" style="0" customWidth="1"/>
    <col min="12" max="12" width="8.8515625" style="0" bestFit="1" customWidth="1"/>
    <col min="16" max="16" width="9.00390625" style="0" customWidth="1"/>
    <col min="17" max="17" width="9.28125" style="0" customWidth="1"/>
    <col min="18" max="19" width="9.57421875" style="0" customWidth="1"/>
  </cols>
  <sheetData>
    <row r="1" spans="1:12" s="2" customFormat="1" ht="22.5" customHeight="1" thickBot="1">
      <c r="A1" s="5"/>
      <c r="B1" s="21" t="s">
        <v>0</v>
      </c>
      <c r="C1" s="21" t="s">
        <v>20</v>
      </c>
      <c r="D1" s="22"/>
      <c r="E1" s="21" t="s">
        <v>1</v>
      </c>
      <c r="F1" s="21" t="s">
        <v>19</v>
      </c>
      <c r="G1" s="21"/>
      <c r="H1" s="21" t="s">
        <v>2</v>
      </c>
      <c r="I1" s="21" t="s">
        <v>18</v>
      </c>
      <c r="J1" s="21"/>
      <c r="K1" s="21" t="s">
        <v>3</v>
      </c>
      <c r="L1" s="23" t="s">
        <v>17</v>
      </c>
    </row>
    <row r="2" spans="17:19" ht="14.25" thickBot="1" thickTop="1">
      <c r="Q2" s="111" t="e">
        <f>MAX(Q3:Q38)</f>
        <v>#N/A</v>
      </c>
      <c r="R2" s="112" t="s">
        <v>84</v>
      </c>
      <c r="S2" s="113"/>
    </row>
    <row r="3" spans="1:17" ht="15">
      <c r="A3" s="60">
        <v>1</v>
      </c>
      <c r="B3" s="61" t="e">
        <f>NAMES!J5</f>
        <v>#N/A</v>
      </c>
      <c r="C3" s="133" t="e">
        <f>IF(B3="","",NAMES!K5)</f>
        <v>#N/A</v>
      </c>
      <c r="D3" s="60">
        <v>41</v>
      </c>
      <c r="E3" s="61" t="e">
        <f>NAMES!N5</f>
        <v>#N/A</v>
      </c>
      <c r="F3" s="133" t="e">
        <f>NAMES!O5</f>
        <v>#N/A</v>
      </c>
      <c r="G3" s="8">
        <v>81</v>
      </c>
      <c r="H3" s="61" t="e">
        <f>NAMES!R5</f>
        <v>#N/A</v>
      </c>
      <c r="I3" s="133" t="e">
        <f>NAMES!S5</f>
        <v>#N/A</v>
      </c>
      <c r="J3" s="8">
        <v>121</v>
      </c>
      <c r="K3" s="61" t="e">
        <f>NAMES!V5</f>
        <v>#N/A</v>
      </c>
      <c r="L3" s="133" t="e">
        <f>NAMES!W5</f>
        <v>#N/A</v>
      </c>
      <c r="Q3" t="e">
        <f>IF(B3="","",A3)</f>
        <v>#N/A</v>
      </c>
    </row>
    <row r="4" spans="1:17" ht="15">
      <c r="A4" s="60">
        <v>2</v>
      </c>
      <c r="B4" s="61">
        <f>NAMES!J6</f>
      </c>
      <c r="C4" s="133">
        <f>IF(B4="","",NAMES!K6)</f>
      </c>
      <c r="D4" s="60">
        <v>42</v>
      </c>
      <c r="E4" s="61">
        <f>NAMES!N6</f>
      </c>
      <c r="F4" s="133">
        <f>NAMES!O6</f>
      </c>
      <c r="G4" s="8">
        <v>82</v>
      </c>
      <c r="H4" s="61">
        <f>NAMES!R6</f>
      </c>
      <c r="I4" s="133">
        <f>NAMES!S6</f>
      </c>
      <c r="J4" s="8">
        <v>122</v>
      </c>
      <c r="K4" s="61">
        <f>NAMES!V6</f>
      </c>
      <c r="L4" s="133">
        <f>NAMES!W6</f>
      </c>
      <c r="Q4">
        <f aca="true" t="shared" si="0" ref="Q4:Q38">IF(B4="","",A4)</f>
      </c>
    </row>
    <row r="5" spans="1:17" ht="15">
      <c r="A5" s="60">
        <v>3</v>
      </c>
      <c r="B5" s="61">
        <f>NAMES!J7</f>
      </c>
      <c r="C5" s="133">
        <f>IF(B5="","",NAMES!K7)</f>
      </c>
      <c r="D5" s="60">
        <v>43</v>
      </c>
      <c r="E5" s="61">
        <f>NAMES!N7</f>
      </c>
      <c r="F5" s="133">
        <f>NAMES!O7</f>
      </c>
      <c r="G5" s="8">
        <v>83</v>
      </c>
      <c r="H5" s="61">
        <f>NAMES!R7</f>
      </c>
      <c r="I5" s="133">
        <f>NAMES!S7</f>
      </c>
      <c r="J5" s="8">
        <v>123</v>
      </c>
      <c r="K5" s="61">
        <f>NAMES!V7</f>
      </c>
      <c r="L5" s="133">
        <f>NAMES!W7</f>
      </c>
      <c r="Q5">
        <f t="shared" si="0"/>
      </c>
    </row>
    <row r="6" spans="1:17" ht="15">
      <c r="A6" s="60">
        <v>4</v>
      </c>
      <c r="B6" s="61">
        <f>NAMES!J8</f>
      </c>
      <c r="C6" s="133">
        <f>IF(B6="","",NAMES!K8)</f>
      </c>
      <c r="D6" s="60">
        <v>44</v>
      </c>
      <c r="E6" s="61">
        <f>NAMES!N8</f>
      </c>
      <c r="F6" s="133">
        <f>NAMES!O8</f>
      </c>
      <c r="G6" s="8">
        <v>84</v>
      </c>
      <c r="H6" s="61">
        <f>NAMES!R8</f>
      </c>
      <c r="I6" s="133">
        <f>NAMES!S8</f>
      </c>
      <c r="J6" s="8">
        <v>124</v>
      </c>
      <c r="K6" s="61">
        <f>NAMES!V8</f>
      </c>
      <c r="L6" s="133">
        <f>NAMES!W8</f>
      </c>
      <c r="Q6">
        <f t="shared" si="0"/>
      </c>
    </row>
    <row r="7" spans="1:17" ht="15">
      <c r="A7" s="60">
        <v>5</v>
      </c>
      <c r="B7" s="61">
        <f>NAMES!J9</f>
      </c>
      <c r="C7" s="133">
        <f>IF(B7="","",NAMES!K9)</f>
      </c>
      <c r="D7" s="60">
        <v>45</v>
      </c>
      <c r="E7" s="61">
        <f>NAMES!N9</f>
      </c>
      <c r="F7" s="133">
        <f>NAMES!O9</f>
      </c>
      <c r="G7" s="8">
        <v>85</v>
      </c>
      <c r="H7" s="61">
        <f>NAMES!R9</f>
      </c>
      <c r="I7" s="133">
        <f>NAMES!S9</f>
      </c>
      <c r="J7" s="8">
        <v>125</v>
      </c>
      <c r="K7" s="61">
        <f>NAMES!V9</f>
      </c>
      <c r="L7" s="133">
        <f>NAMES!W9</f>
      </c>
      <c r="Q7">
        <f t="shared" si="0"/>
      </c>
    </row>
    <row r="8" spans="1:17" ht="15">
      <c r="A8" s="60">
        <v>6</v>
      </c>
      <c r="B8" s="61">
        <f>NAMES!J10</f>
      </c>
      <c r="C8" s="133">
        <f>IF(B8="","",NAMES!K10)</f>
      </c>
      <c r="D8" s="60">
        <v>46</v>
      </c>
      <c r="E8" s="61">
        <f>NAMES!N10</f>
      </c>
      <c r="F8" s="133">
        <f>NAMES!O10</f>
      </c>
      <c r="G8" s="8">
        <v>86</v>
      </c>
      <c r="H8" s="61">
        <f>NAMES!R10</f>
      </c>
      <c r="I8" s="133">
        <f>NAMES!S10</f>
      </c>
      <c r="J8" s="8">
        <v>126</v>
      </c>
      <c r="K8" s="61">
        <f>NAMES!V10</f>
      </c>
      <c r="L8" s="133">
        <f>NAMES!W10</f>
      </c>
      <c r="Q8">
        <f t="shared" si="0"/>
      </c>
    </row>
    <row r="9" spans="1:17" ht="15">
      <c r="A9" s="60">
        <v>7</v>
      </c>
      <c r="B9" s="61">
        <f>NAMES!J11</f>
      </c>
      <c r="C9" s="133">
        <f>IF(B9="","",NAMES!K11)</f>
      </c>
      <c r="D9" s="60">
        <v>47</v>
      </c>
      <c r="E9" s="61">
        <f>NAMES!N11</f>
      </c>
      <c r="F9" s="133">
        <f>NAMES!O11</f>
      </c>
      <c r="G9" s="8">
        <v>87</v>
      </c>
      <c r="H9" s="61">
        <f>NAMES!R11</f>
      </c>
      <c r="I9" s="133">
        <f>NAMES!S11</f>
      </c>
      <c r="J9" s="8">
        <v>127</v>
      </c>
      <c r="K9" s="61">
        <f>NAMES!V11</f>
      </c>
      <c r="L9" s="133">
        <f>NAMES!W11</f>
      </c>
      <c r="Q9">
        <f t="shared" si="0"/>
      </c>
    </row>
    <row r="10" spans="1:17" ht="15">
      <c r="A10" s="60">
        <v>8</v>
      </c>
      <c r="B10" s="61">
        <f>NAMES!J12</f>
      </c>
      <c r="C10" s="133">
        <f>IF(B10="","",NAMES!K12)</f>
      </c>
      <c r="D10" s="60">
        <v>48</v>
      </c>
      <c r="E10" s="61">
        <f>NAMES!N12</f>
      </c>
      <c r="F10" s="133">
        <f>NAMES!O12</f>
      </c>
      <c r="G10" s="8">
        <v>88</v>
      </c>
      <c r="H10" s="61">
        <f>NAMES!R12</f>
      </c>
      <c r="I10" s="133">
        <f>NAMES!S12</f>
      </c>
      <c r="J10" s="8">
        <v>128</v>
      </c>
      <c r="K10" s="61">
        <f>NAMES!V12</f>
      </c>
      <c r="L10" s="133">
        <f>NAMES!W12</f>
      </c>
      <c r="Q10">
        <f t="shared" si="0"/>
      </c>
    </row>
    <row r="11" spans="1:17" ht="15">
      <c r="A11" s="60">
        <v>9</v>
      </c>
      <c r="B11" s="61">
        <f>NAMES!J13</f>
      </c>
      <c r="C11" s="133">
        <f>IF(B11="","",NAMES!K13)</f>
      </c>
      <c r="D11" s="60">
        <v>49</v>
      </c>
      <c r="E11" s="61">
        <f>NAMES!N13</f>
      </c>
      <c r="F11" s="133">
        <f>NAMES!O13</f>
      </c>
      <c r="G11" s="8">
        <v>89</v>
      </c>
      <c r="H11" s="61">
        <f>NAMES!R13</f>
      </c>
      <c r="I11" s="133">
        <f>NAMES!S13</f>
      </c>
      <c r="J11" s="8">
        <v>129</v>
      </c>
      <c r="K11" s="61">
        <f>NAMES!V13</f>
      </c>
      <c r="L11" s="133">
        <f>NAMES!W13</f>
      </c>
      <c r="Q11">
        <f t="shared" si="0"/>
      </c>
    </row>
    <row r="12" spans="1:17" ht="15">
      <c r="A12" s="60">
        <v>10</v>
      </c>
      <c r="B12" s="61">
        <f>NAMES!J14</f>
      </c>
      <c r="C12" s="133">
        <f>IF(B12="","",NAMES!K14)</f>
      </c>
      <c r="D12" s="60">
        <v>50</v>
      </c>
      <c r="E12" s="61">
        <f>NAMES!N14</f>
      </c>
      <c r="F12" s="133">
        <f>NAMES!O14</f>
      </c>
      <c r="G12" s="8">
        <v>90</v>
      </c>
      <c r="H12" s="61">
        <f>NAMES!R14</f>
      </c>
      <c r="I12" s="133">
        <f>NAMES!S14</f>
      </c>
      <c r="J12" s="8">
        <v>130</v>
      </c>
      <c r="K12" s="61">
        <f>NAMES!V14</f>
      </c>
      <c r="L12" s="133">
        <f>NAMES!W14</f>
      </c>
      <c r="Q12">
        <f t="shared" si="0"/>
      </c>
    </row>
    <row r="13" spans="1:17" ht="15">
      <c r="A13" s="60">
        <v>11</v>
      </c>
      <c r="B13" s="61">
        <f>NAMES!J15</f>
      </c>
      <c r="C13" s="133">
        <f>IF(B13="","",NAMES!K15)</f>
      </c>
      <c r="D13" s="60">
        <v>51</v>
      </c>
      <c r="E13" s="61">
        <f>NAMES!N15</f>
      </c>
      <c r="F13" s="133">
        <f>NAMES!O15</f>
      </c>
      <c r="G13" s="8">
        <v>91</v>
      </c>
      <c r="H13" s="61">
        <f>NAMES!R15</f>
      </c>
      <c r="I13" s="133">
        <f>NAMES!S15</f>
      </c>
      <c r="J13" s="8">
        <v>131</v>
      </c>
      <c r="K13" s="61">
        <f>NAMES!V15</f>
      </c>
      <c r="L13" s="133">
        <f>NAMES!W15</f>
      </c>
      <c r="Q13">
        <f t="shared" si="0"/>
      </c>
    </row>
    <row r="14" spans="1:17" ht="15">
      <c r="A14" s="60">
        <v>12</v>
      </c>
      <c r="B14" s="61">
        <f>NAMES!J16</f>
      </c>
      <c r="C14" s="133">
        <f>IF(B14="","",NAMES!K16)</f>
      </c>
      <c r="D14" s="60">
        <v>52</v>
      </c>
      <c r="E14" s="61">
        <f>NAMES!N16</f>
      </c>
      <c r="F14" s="133">
        <f>NAMES!O16</f>
      </c>
      <c r="G14" s="8">
        <v>92</v>
      </c>
      <c r="H14" s="61">
        <f>NAMES!R16</f>
      </c>
      <c r="I14" s="133">
        <f>NAMES!S16</f>
      </c>
      <c r="J14" s="8">
        <v>132</v>
      </c>
      <c r="K14" s="61">
        <f>NAMES!V16</f>
      </c>
      <c r="L14" s="133">
        <f>NAMES!W16</f>
      </c>
      <c r="Q14">
        <f t="shared" si="0"/>
      </c>
    </row>
    <row r="15" spans="1:17" ht="15">
      <c r="A15" s="60">
        <v>13</v>
      </c>
      <c r="B15" s="61">
        <f>NAMES!J17</f>
      </c>
      <c r="C15" s="133">
        <f>IF(B15="","",NAMES!K17)</f>
      </c>
      <c r="D15" s="60">
        <v>53</v>
      </c>
      <c r="E15" s="61">
        <f>NAMES!N17</f>
      </c>
      <c r="F15" s="133">
        <f>NAMES!O17</f>
      </c>
      <c r="G15" s="8">
        <v>93</v>
      </c>
      <c r="H15" s="61">
        <f>NAMES!R17</f>
      </c>
      <c r="I15" s="133">
        <f>NAMES!S17</f>
      </c>
      <c r="J15" s="8">
        <v>133</v>
      </c>
      <c r="K15" s="61">
        <f>NAMES!V17</f>
      </c>
      <c r="L15" s="133">
        <f>NAMES!W17</f>
      </c>
      <c r="Q15">
        <f t="shared" si="0"/>
      </c>
    </row>
    <row r="16" spans="1:17" ht="15">
      <c r="A16" s="60">
        <v>14</v>
      </c>
      <c r="B16" s="61">
        <f>NAMES!J18</f>
      </c>
      <c r="C16" s="133">
        <f>IF(B16="","",NAMES!K18)</f>
      </c>
      <c r="D16" s="60">
        <v>54</v>
      </c>
      <c r="E16" s="61">
        <f>NAMES!N18</f>
      </c>
      <c r="F16" s="133">
        <f>NAMES!O18</f>
      </c>
      <c r="G16" s="8">
        <v>94</v>
      </c>
      <c r="H16" s="61">
        <f>NAMES!R18</f>
      </c>
      <c r="I16" s="133">
        <f>NAMES!S18</f>
      </c>
      <c r="J16" s="8">
        <v>134</v>
      </c>
      <c r="K16" s="61">
        <f>NAMES!V18</f>
      </c>
      <c r="L16" s="133">
        <f>NAMES!W18</f>
      </c>
      <c r="Q16">
        <f t="shared" si="0"/>
      </c>
    </row>
    <row r="17" spans="1:17" ht="15">
      <c r="A17" s="60">
        <v>15</v>
      </c>
      <c r="B17" s="61">
        <f>NAMES!J19</f>
      </c>
      <c r="C17" s="133">
        <f>IF(B17="","",NAMES!K19)</f>
      </c>
      <c r="D17" s="60">
        <v>55</v>
      </c>
      <c r="E17" s="61">
        <f>NAMES!N19</f>
      </c>
      <c r="F17" s="133">
        <f>NAMES!O19</f>
      </c>
      <c r="G17" s="8">
        <v>95</v>
      </c>
      <c r="H17" s="61">
        <f>NAMES!R19</f>
      </c>
      <c r="I17" s="133">
        <f>NAMES!S19</f>
      </c>
      <c r="J17" s="8">
        <v>135</v>
      </c>
      <c r="K17" s="61">
        <f>NAMES!V19</f>
      </c>
      <c r="L17" s="133">
        <f>NAMES!W19</f>
      </c>
      <c r="Q17">
        <f t="shared" si="0"/>
      </c>
    </row>
    <row r="18" spans="1:17" ht="15">
      <c r="A18" s="60">
        <v>16</v>
      </c>
      <c r="B18" s="61">
        <f>NAMES!J20</f>
      </c>
      <c r="C18" s="133">
        <f>IF(B18="","",NAMES!K20)</f>
      </c>
      <c r="D18" s="60">
        <v>56</v>
      </c>
      <c r="E18" s="61">
        <f>NAMES!N20</f>
      </c>
      <c r="F18" s="133">
        <f>NAMES!O20</f>
      </c>
      <c r="G18" s="8">
        <v>96</v>
      </c>
      <c r="H18" s="61">
        <f>NAMES!R20</f>
      </c>
      <c r="I18" s="133">
        <f>NAMES!S20</f>
      </c>
      <c r="J18" s="8">
        <v>136</v>
      </c>
      <c r="K18" s="61">
        <f>NAMES!V20</f>
      </c>
      <c r="L18" s="133">
        <f>NAMES!W20</f>
      </c>
      <c r="Q18">
        <f t="shared" si="0"/>
      </c>
    </row>
    <row r="19" spans="1:17" ht="15">
      <c r="A19" s="60">
        <v>17</v>
      </c>
      <c r="B19" s="61">
        <f>NAMES!J21</f>
      </c>
      <c r="C19" s="133">
        <f>IF(B19="","",NAMES!K21)</f>
      </c>
      <c r="D19" s="60">
        <v>57</v>
      </c>
      <c r="E19" s="61">
        <f>NAMES!N21</f>
      </c>
      <c r="F19" s="133">
        <f>NAMES!O21</f>
      </c>
      <c r="G19" s="8">
        <v>97</v>
      </c>
      <c r="H19" s="61">
        <f>NAMES!R21</f>
      </c>
      <c r="I19" s="133">
        <f>NAMES!S21</f>
      </c>
      <c r="J19" s="8">
        <v>137</v>
      </c>
      <c r="K19" s="61">
        <f>NAMES!V21</f>
      </c>
      <c r="L19" s="133">
        <f>NAMES!W21</f>
      </c>
      <c r="Q19">
        <f t="shared" si="0"/>
      </c>
    </row>
    <row r="20" spans="1:17" ht="15">
      <c r="A20" s="60">
        <v>18</v>
      </c>
      <c r="B20" s="61">
        <f>NAMES!J22</f>
      </c>
      <c r="C20" s="133">
        <f>IF(B20="","",NAMES!K22)</f>
      </c>
      <c r="D20" s="60">
        <v>58</v>
      </c>
      <c r="E20" s="61">
        <f>NAMES!N22</f>
      </c>
      <c r="F20" s="133">
        <f>NAMES!O22</f>
      </c>
      <c r="G20" s="8">
        <v>98</v>
      </c>
      <c r="H20" s="61">
        <f>NAMES!R22</f>
      </c>
      <c r="I20" s="133">
        <f>NAMES!S22</f>
      </c>
      <c r="J20" s="8">
        <v>138</v>
      </c>
      <c r="K20" s="61">
        <f>NAMES!V22</f>
      </c>
      <c r="L20" s="133">
        <f>NAMES!W22</f>
      </c>
      <c r="Q20">
        <f t="shared" si="0"/>
      </c>
    </row>
    <row r="21" spans="1:17" ht="15">
      <c r="A21" s="60">
        <v>19</v>
      </c>
      <c r="B21" s="61">
        <f>NAMES!J23</f>
      </c>
      <c r="C21" s="133">
        <f>IF(B21="","",NAMES!K23)</f>
      </c>
      <c r="D21" s="60">
        <v>59</v>
      </c>
      <c r="E21" s="61">
        <f>NAMES!N23</f>
      </c>
      <c r="F21" s="133">
        <f>NAMES!O23</f>
      </c>
      <c r="G21" s="8">
        <v>99</v>
      </c>
      <c r="H21" s="61">
        <f>NAMES!R23</f>
      </c>
      <c r="I21" s="133">
        <f>NAMES!S23</f>
      </c>
      <c r="J21" s="8">
        <v>139</v>
      </c>
      <c r="K21" s="61">
        <f>NAMES!V23</f>
      </c>
      <c r="L21" s="133">
        <f>NAMES!W23</f>
      </c>
      <c r="Q21">
        <f t="shared" si="0"/>
      </c>
    </row>
    <row r="22" spans="1:17" ht="15">
      <c r="A22" s="60">
        <v>20</v>
      </c>
      <c r="B22" s="61">
        <f>NAMES!J24</f>
      </c>
      <c r="C22" s="133">
        <f>IF(B22="","",NAMES!K24)</f>
      </c>
      <c r="D22" s="60">
        <v>60</v>
      </c>
      <c r="E22" s="61">
        <f>NAMES!N24</f>
      </c>
      <c r="F22" s="133">
        <f>NAMES!O24</f>
      </c>
      <c r="G22" s="8">
        <v>100</v>
      </c>
      <c r="H22" s="61">
        <f>NAMES!R24</f>
      </c>
      <c r="I22" s="133">
        <f>NAMES!S24</f>
      </c>
      <c r="J22" s="8">
        <v>140</v>
      </c>
      <c r="K22" s="61">
        <f>NAMES!V24</f>
      </c>
      <c r="L22" s="133">
        <f>NAMES!W24</f>
      </c>
      <c r="Q22">
        <f t="shared" si="0"/>
      </c>
    </row>
    <row r="23" spans="1:17" ht="15">
      <c r="A23" s="60">
        <v>21</v>
      </c>
      <c r="B23" s="61">
        <f>NAMES!J25</f>
      </c>
      <c r="C23" s="133">
        <f>IF(B23="","",NAMES!K25)</f>
      </c>
      <c r="D23" s="60">
        <v>61</v>
      </c>
      <c r="E23" s="61">
        <f>NAMES!N25</f>
      </c>
      <c r="F23" s="133">
        <f>NAMES!O25</f>
      </c>
      <c r="G23" s="8">
        <v>101</v>
      </c>
      <c r="H23" s="61">
        <f>NAMES!R25</f>
      </c>
      <c r="I23" s="133">
        <f>NAMES!S25</f>
      </c>
      <c r="J23" s="8">
        <v>141</v>
      </c>
      <c r="K23" s="61">
        <f>NAMES!V25</f>
      </c>
      <c r="L23" s="133">
        <f>NAMES!W25</f>
      </c>
      <c r="Q23">
        <f t="shared" si="0"/>
      </c>
    </row>
    <row r="24" spans="1:17" ht="15">
      <c r="A24" s="60">
        <v>22</v>
      </c>
      <c r="B24" s="61">
        <f>NAMES!J26</f>
      </c>
      <c r="C24" s="133">
        <f>IF(B24="","",NAMES!K26)</f>
      </c>
      <c r="D24" s="60">
        <v>62</v>
      </c>
      <c r="E24" s="61">
        <f>NAMES!N26</f>
      </c>
      <c r="F24" s="133">
        <f>NAMES!O26</f>
      </c>
      <c r="G24" s="8">
        <v>102</v>
      </c>
      <c r="H24" s="61">
        <f>NAMES!R26</f>
      </c>
      <c r="I24" s="133">
        <f>NAMES!S26</f>
      </c>
      <c r="J24" s="8">
        <v>142</v>
      </c>
      <c r="K24" s="61">
        <f>NAMES!V26</f>
      </c>
      <c r="L24" s="133">
        <f>NAMES!W26</f>
      </c>
      <c r="Q24">
        <f t="shared" si="0"/>
      </c>
    </row>
    <row r="25" spans="1:17" ht="15">
      <c r="A25" s="60">
        <v>23</v>
      </c>
      <c r="B25" s="61">
        <f>NAMES!J27</f>
      </c>
      <c r="C25" s="133">
        <f>IF(B25="","",NAMES!K27)</f>
      </c>
      <c r="D25" s="60">
        <v>63</v>
      </c>
      <c r="E25" s="61">
        <f>NAMES!N27</f>
      </c>
      <c r="F25" s="133">
        <f>NAMES!O27</f>
      </c>
      <c r="G25" s="8">
        <v>103</v>
      </c>
      <c r="H25" s="61">
        <f>NAMES!R27</f>
      </c>
      <c r="I25" s="133">
        <f>NAMES!S27</f>
      </c>
      <c r="J25" s="8">
        <v>143</v>
      </c>
      <c r="K25" s="61">
        <f>NAMES!V27</f>
      </c>
      <c r="L25" s="133">
        <f>NAMES!W27</f>
      </c>
      <c r="Q25">
        <f t="shared" si="0"/>
      </c>
    </row>
    <row r="26" spans="1:17" ht="15">
      <c r="A26" s="60">
        <v>24</v>
      </c>
      <c r="B26" s="61">
        <f>NAMES!J28</f>
      </c>
      <c r="C26" s="133">
        <f>IF(B26="","",NAMES!K28)</f>
      </c>
      <c r="D26" s="60">
        <v>64</v>
      </c>
      <c r="E26" s="61">
        <f>NAMES!N28</f>
      </c>
      <c r="F26" s="133">
        <f>NAMES!O28</f>
      </c>
      <c r="G26" s="8">
        <v>104</v>
      </c>
      <c r="H26" s="61">
        <f>NAMES!R28</f>
      </c>
      <c r="I26" s="133">
        <f>NAMES!S28</f>
      </c>
      <c r="J26" s="8">
        <v>144</v>
      </c>
      <c r="K26" s="61">
        <f>NAMES!V28</f>
      </c>
      <c r="L26" s="133">
        <f>NAMES!W28</f>
      </c>
      <c r="Q26">
        <f t="shared" si="0"/>
      </c>
    </row>
    <row r="27" spans="1:17" ht="15">
      <c r="A27" s="60">
        <v>25</v>
      </c>
      <c r="B27" s="61">
        <f>NAMES!J29</f>
      </c>
      <c r="C27" s="133">
        <f>IF(B27="","",NAMES!K29)</f>
      </c>
      <c r="D27" s="60">
        <v>65</v>
      </c>
      <c r="E27" s="61">
        <f>NAMES!N29</f>
      </c>
      <c r="F27" s="133">
        <f>NAMES!O29</f>
      </c>
      <c r="G27" s="8">
        <v>105</v>
      </c>
      <c r="H27" s="61">
        <f>NAMES!R29</f>
      </c>
      <c r="I27" s="133">
        <f>NAMES!S29</f>
      </c>
      <c r="J27" s="8">
        <v>145</v>
      </c>
      <c r="K27" s="61">
        <f>NAMES!V29</f>
      </c>
      <c r="L27" s="133">
        <f>NAMES!W29</f>
      </c>
      <c r="Q27">
        <f t="shared" si="0"/>
      </c>
    </row>
    <row r="28" spans="1:17" ht="15">
      <c r="A28" s="60">
        <v>26</v>
      </c>
      <c r="B28" s="61">
        <f>NAMES!J30</f>
      </c>
      <c r="C28" s="133">
        <f>IF(B28="","",NAMES!K30)</f>
      </c>
      <c r="D28" s="60">
        <v>66</v>
      </c>
      <c r="E28" s="61">
        <f>NAMES!N30</f>
      </c>
      <c r="F28" s="133">
        <f>NAMES!O30</f>
      </c>
      <c r="G28" s="8">
        <v>106</v>
      </c>
      <c r="H28" s="61">
        <f>NAMES!R30</f>
      </c>
      <c r="I28" s="133">
        <f>NAMES!S30</f>
      </c>
      <c r="J28" s="8">
        <v>146</v>
      </c>
      <c r="K28" s="61">
        <f>NAMES!V30</f>
      </c>
      <c r="L28" s="133">
        <f>NAMES!W30</f>
      </c>
      <c r="Q28">
        <f t="shared" si="0"/>
      </c>
    </row>
    <row r="29" spans="1:17" ht="15">
      <c r="A29" s="60">
        <v>27</v>
      </c>
      <c r="B29" s="61">
        <f>NAMES!J31</f>
      </c>
      <c r="C29" s="133">
        <f>IF(B29="","",NAMES!K31)</f>
      </c>
      <c r="D29" s="60">
        <v>67</v>
      </c>
      <c r="E29" s="61">
        <f>NAMES!N31</f>
      </c>
      <c r="F29" s="133">
        <f>NAMES!O31</f>
      </c>
      <c r="G29" s="8">
        <v>107</v>
      </c>
      <c r="H29" s="61">
        <f>NAMES!R31</f>
      </c>
      <c r="I29" s="133">
        <f>NAMES!S31</f>
      </c>
      <c r="J29" s="8">
        <v>147</v>
      </c>
      <c r="K29" s="61">
        <f>NAMES!V31</f>
      </c>
      <c r="L29" s="133">
        <f>NAMES!W31</f>
      </c>
      <c r="Q29">
        <f t="shared" si="0"/>
      </c>
    </row>
    <row r="30" spans="1:17" ht="15">
      <c r="A30" s="60">
        <v>28</v>
      </c>
      <c r="B30" s="61">
        <f>NAMES!J32</f>
      </c>
      <c r="C30" s="133">
        <f>IF(B30="","",NAMES!K32)</f>
      </c>
      <c r="D30" s="60">
        <v>68</v>
      </c>
      <c r="E30" s="61">
        <f>NAMES!N32</f>
      </c>
      <c r="F30" s="133">
        <f>NAMES!O32</f>
      </c>
      <c r="G30" s="8">
        <v>108</v>
      </c>
      <c r="H30" s="61">
        <f>NAMES!R32</f>
      </c>
      <c r="I30" s="133">
        <f>NAMES!S32</f>
      </c>
      <c r="J30" s="8">
        <v>148</v>
      </c>
      <c r="K30" s="61">
        <f>NAMES!V32</f>
      </c>
      <c r="L30" s="133">
        <f>NAMES!W32</f>
      </c>
      <c r="Q30">
        <f t="shared" si="0"/>
      </c>
    </row>
    <row r="31" spans="1:17" ht="15">
      <c r="A31" s="60">
        <v>29</v>
      </c>
      <c r="B31" s="61">
        <f>NAMES!J33</f>
      </c>
      <c r="C31" s="133">
        <f>IF(B31="","",NAMES!K33)</f>
      </c>
      <c r="D31" s="60">
        <v>69</v>
      </c>
      <c r="E31" s="61">
        <f>NAMES!N33</f>
      </c>
      <c r="F31" s="133">
        <f>NAMES!O33</f>
      </c>
      <c r="G31" s="8">
        <v>109</v>
      </c>
      <c r="H31" s="61">
        <f>NAMES!R33</f>
      </c>
      <c r="I31" s="133">
        <f>NAMES!S33</f>
      </c>
      <c r="J31" s="8">
        <v>149</v>
      </c>
      <c r="K31" s="61">
        <f>NAMES!V33</f>
      </c>
      <c r="L31" s="133">
        <f>NAMES!W33</f>
      </c>
      <c r="Q31">
        <f t="shared" si="0"/>
      </c>
    </row>
    <row r="32" spans="1:17" ht="15">
      <c r="A32" s="60">
        <v>30</v>
      </c>
      <c r="B32" s="61">
        <f>NAMES!J34</f>
      </c>
      <c r="C32" s="133">
        <f>IF(B32="","",NAMES!K34)</f>
      </c>
      <c r="D32" s="60">
        <v>70</v>
      </c>
      <c r="E32" s="61">
        <f>NAMES!N34</f>
      </c>
      <c r="F32" s="133">
        <f>NAMES!O34</f>
      </c>
      <c r="G32" s="8">
        <v>110</v>
      </c>
      <c r="H32" s="61">
        <f>NAMES!R34</f>
      </c>
      <c r="I32" s="133">
        <f>NAMES!S34</f>
      </c>
      <c r="J32" s="8">
        <v>150</v>
      </c>
      <c r="K32" s="61">
        <f>NAMES!V34</f>
      </c>
      <c r="L32" s="133">
        <f>NAMES!W34</f>
      </c>
      <c r="Q32">
        <f t="shared" si="0"/>
      </c>
    </row>
    <row r="33" spans="1:17" ht="15">
      <c r="A33" s="60">
        <v>31</v>
      </c>
      <c r="B33" s="61">
        <f>NAMES!J35</f>
      </c>
      <c r="C33" s="133">
        <f>IF(B33="","",NAMES!K35)</f>
      </c>
      <c r="D33" s="60">
        <v>71</v>
      </c>
      <c r="E33" s="61">
        <f>NAMES!N35</f>
      </c>
      <c r="F33" s="133">
        <f>NAMES!O35</f>
      </c>
      <c r="G33" s="8">
        <v>111</v>
      </c>
      <c r="H33" s="61">
        <f>NAMES!R35</f>
      </c>
      <c r="I33" s="133">
        <f>NAMES!S35</f>
      </c>
      <c r="J33" s="8">
        <v>151</v>
      </c>
      <c r="K33" s="61">
        <f>NAMES!V35</f>
      </c>
      <c r="L33" s="133">
        <f>NAMES!W35</f>
      </c>
      <c r="Q33">
        <f t="shared" si="0"/>
      </c>
    </row>
    <row r="34" spans="1:17" ht="15">
      <c r="A34" s="60">
        <v>32</v>
      </c>
      <c r="B34" s="61">
        <f>NAMES!J36</f>
      </c>
      <c r="C34" s="133">
        <f>IF(B34="","",NAMES!K36)</f>
      </c>
      <c r="D34" s="60">
        <v>72</v>
      </c>
      <c r="E34" s="61">
        <f>NAMES!N36</f>
      </c>
      <c r="F34" s="133">
        <f>NAMES!O36</f>
      </c>
      <c r="G34" s="8">
        <v>112</v>
      </c>
      <c r="H34" s="61">
        <f>NAMES!R36</f>
      </c>
      <c r="I34" s="133">
        <f>NAMES!S36</f>
      </c>
      <c r="J34" s="8">
        <v>152</v>
      </c>
      <c r="K34" s="61">
        <f>NAMES!V36</f>
      </c>
      <c r="L34" s="133">
        <f>NAMES!W36</f>
      </c>
      <c r="Q34">
        <f t="shared" si="0"/>
      </c>
    </row>
    <row r="35" spans="1:17" ht="15">
      <c r="A35" s="60">
        <v>33</v>
      </c>
      <c r="B35" s="61">
        <f>NAMES!J37</f>
      </c>
      <c r="C35" s="133">
        <f>IF(B35="","",NAMES!K37)</f>
      </c>
      <c r="D35" s="60">
        <v>73</v>
      </c>
      <c r="E35" s="61">
        <f>NAMES!N37</f>
      </c>
      <c r="F35" s="133">
        <f>NAMES!O37</f>
      </c>
      <c r="G35" s="8">
        <v>113</v>
      </c>
      <c r="H35" s="61">
        <f>NAMES!R37</f>
      </c>
      <c r="I35" s="133">
        <f>NAMES!S37</f>
      </c>
      <c r="J35" s="8">
        <v>153</v>
      </c>
      <c r="K35" s="61">
        <f>NAMES!V37</f>
      </c>
      <c r="L35" s="133">
        <f>NAMES!W37</f>
      </c>
      <c r="Q35">
        <f t="shared" si="0"/>
      </c>
    </row>
    <row r="36" spans="1:17" ht="15">
      <c r="A36" s="60">
        <v>34</v>
      </c>
      <c r="B36" s="61">
        <f>NAMES!J38</f>
      </c>
      <c r="C36" s="133">
        <f>IF(B36="","",NAMES!K38)</f>
      </c>
      <c r="D36" s="60">
        <v>74</v>
      </c>
      <c r="E36" s="61">
        <f>NAMES!N38</f>
      </c>
      <c r="F36" s="133">
        <f>NAMES!O38</f>
      </c>
      <c r="G36" s="8">
        <v>114</v>
      </c>
      <c r="H36" s="61">
        <f>NAMES!R38</f>
      </c>
      <c r="I36" s="133">
        <f>NAMES!S38</f>
      </c>
      <c r="J36" s="8">
        <v>154</v>
      </c>
      <c r="K36" s="61">
        <f>NAMES!V38</f>
      </c>
      <c r="L36" s="133">
        <f>NAMES!W38</f>
      </c>
      <c r="Q36">
        <f t="shared" si="0"/>
      </c>
    </row>
    <row r="37" spans="1:17" ht="15">
      <c r="A37" s="60">
        <v>35</v>
      </c>
      <c r="B37" s="61">
        <f>NAMES!J39</f>
      </c>
      <c r="C37" s="133">
        <f>IF(B37="","",NAMES!K39)</f>
      </c>
      <c r="D37" s="60">
        <v>75</v>
      </c>
      <c r="E37" s="61">
        <f>NAMES!N39</f>
      </c>
      <c r="F37" s="133">
        <f>NAMES!O39</f>
      </c>
      <c r="G37" s="8">
        <v>115</v>
      </c>
      <c r="H37" s="61">
        <f>NAMES!R39</f>
      </c>
      <c r="I37" s="133">
        <f>NAMES!S39</f>
      </c>
      <c r="J37" s="8">
        <v>155</v>
      </c>
      <c r="K37" s="61">
        <f>NAMES!V39</f>
      </c>
      <c r="L37" s="133">
        <f>NAMES!W39</f>
      </c>
      <c r="Q37">
        <f t="shared" si="0"/>
      </c>
    </row>
    <row r="38" spans="1:17" ht="15">
      <c r="A38" s="60">
        <v>36</v>
      </c>
      <c r="B38" s="61">
        <f>NAMES!J40</f>
      </c>
      <c r="C38" s="133">
        <f>IF(B38="","",NAMES!K40)</f>
      </c>
      <c r="D38" s="60">
        <v>76</v>
      </c>
      <c r="E38" s="61">
        <f>NAMES!N40</f>
      </c>
      <c r="F38" s="133">
        <f>NAMES!O40</f>
      </c>
      <c r="G38" s="8">
        <v>116</v>
      </c>
      <c r="H38" s="61">
        <f>NAMES!R40</f>
      </c>
      <c r="I38" s="133">
        <f>NAMES!S40</f>
      </c>
      <c r="J38" s="8">
        <v>156</v>
      </c>
      <c r="K38" s="61">
        <f>NAMES!V40</f>
      </c>
      <c r="L38" s="133">
        <f>NAMES!W40</f>
      </c>
      <c r="Q38">
        <f t="shared" si="0"/>
      </c>
    </row>
  </sheetData>
  <sheetProtection/>
  <printOptions/>
  <pageMargins left="0.75" right="0.75" top="0.57" bottom="1" header="0.5" footer="0.5"/>
  <pageSetup horizontalDpi="300" verticalDpi="300" orientation="landscape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showZeros="0" zoomScale="75" zoomScaleNormal="75" zoomScalePageLayoutView="0" workbookViewId="0" topLeftCell="B1">
      <selection activeCell="J5" sqref="J5"/>
    </sheetView>
  </sheetViews>
  <sheetFormatPr defaultColWidth="9.140625" defaultRowHeight="12.75"/>
  <cols>
    <col min="1" max="1" width="5.8515625" style="0" hidden="1" customWidth="1"/>
    <col min="2" max="2" width="6.140625" style="4" customWidth="1"/>
    <col min="3" max="3" width="5.421875" style="0" customWidth="1"/>
    <col min="4" max="4" width="8.00390625" style="0" customWidth="1"/>
    <col min="5" max="8" width="25.7109375" style="0" customWidth="1"/>
    <col min="9" max="9" width="3.140625" style="0" customWidth="1"/>
    <col min="10" max="10" width="10.57421875" style="0" customWidth="1"/>
    <col min="11" max="11" width="2.140625" style="0" customWidth="1"/>
    <col min="13" max="13" width="9.140625" style="0" hidden="1" customWidth="1"/>
    <col min="14" max="14" width="9.8515625" style="0" bestFit="1" customWidth="1"/>
    <col min="15" max="15" width="3.421875" style="0" customWidth="1"/>
    <col min="18" max="18" width="0.2890625" style="0" hidden="1" customWidth="1"/>
    <col min="19" max="24" width="9.140625" style="0" hidden="1" customWidth="1"/>
    <col min="25" max="25" width="8.7109375" style="0" hidden="1" customWidth="1"/>
  </cols>
  <sheetData>
    <row r="1" spans="2:16" ht="31.5" customHeight="1" thickBot="1">
      <c r="B1" s="238" t="s">
        <v>143</v>
      </c>
      <c r="C1" s="239"/>
      <c r="D1" s="239"/>
      <c r="E1" s="239"/>
      <c r="F1" s="239" t="s">
        <v>38</v>
      </c>
      <c r="G1" s="239"/>
      <c r="H1" s="240" t="s">
        <v>142</v>
      </c>
      <c r="I1" s="240"/>
      <c r="J1" s="191">
        <v>72</v>
      </c>
      <c r="K1" s="76"/>
      <c r="L1" s="80">
        <v>72</v>
      </c>
      <c r="M1" s="76"/>
      <c r="P1" s="9" t="s">
        <v>78</v>
      </c>
    </row>
    <row r="2" spans="2:17" ht="21.75" customHeight="1" thickBot="1">
      <c r="B2" s="237" t="s">
        <v>11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N2" s="62" t="s">
        <v>33</v>
      </c>
      <c r="P2" s="66" t="s">
        <v>68</v>
      </c>
      <c r="Q2" s="4"/>
    </row>
    <row r="3" spans="2:16" s="4" customFormat="1" ht="12.75">
      <c r="B3" s="4" t="s">
        <v>24</v>
      </c>
      <c r="C3" s="4" t="s">
        <v>5</v>
      </c>
      <c r="D3" s="4" t="s">
        <v>21</v>
      </c>
      <c r="E3" s="4" t="s">
        <v>0</v>
      </c>
      <c r="F3" s="4" t="s">
        <v>1</v>
      </c>
      <c r="G3" s="11" t="s">
        <v>23</v>
      </c>
      <c r="H3" s="4" t="s">
        <v>3</v>
      </c>
      <c r="J3" s="4" t="s">
        <v>4</v>
      </c>
      <c r="L3" s="4" t="s">
        <v>22</v>
      </c>
      <c r="N3" s="89">
        <v>36</v>
      </c>
      <c r="P3" s="235"/>
    </row>
    <row r="4" spans="2:25" s="2" customFormat="1" ht="13.5" thickBot="1">
      <c r="B4" s="11"/>
      <c r="P4" s="236"/>
      <c r="T4" s="2">
        <v>1</v>
      </c>
      <c r="U4" s="2">
        <v>2</v>
      </c>
      <c r="V4" s="2">
        <v>3</v>
      </c>
      <c r="W4" s="2">
        <v>4</v>
      </c>
      <c r="X4" s="2">
        <v>5</v>
      </c>
      <c r="Y4" s="2">
        <v>6</v>
      </c>
    </row>
    <row r="5" spans="1:25" ht="12.75">
      <c r="A5" t="e">
        <f>M5</f>
        <v>#VALUE!</v>
      </c>
      <c r="B5" s="164"/>
      <c r="C5" s="205">
        <v>1</v>
      </c>
      <c r="D5" s="204" t="e">
        <f>IF(FLIGHTS!B3="","",((0.2*FLIGHTS!C3+0.15*FLIGHTS!F3+0.1*FLIGHTS!I3+0.05*FLIGHTS!L3)))</f>
        <v>#N/A</v>
      </c>
      <c r="E5" s="205" t="e">
        <f>VLOOKUP(Sheet1!A4,FLIGHTS!$A$3:$B$38,2)</f>
        <v>#N/A</v>
      </c>
      <c r="F5" s="205" t="e">
        <f>VLOOKUP(Sheet1!B4,FLIGHTS!$D$3:$E$38,2)</f>
        <v>#N/A</v>
      </c>
      <c r="G5" s="205" t="e">
        <f>VLOOKUP(Sheet1!C4,FLIGHTS!$G$3:$H$38,2)</f>
        <v>#N/A</v>
      </c>
      <c r="H5" s="205" t="e">
        <f>VLOOKUP(Sheet1!D4,FLIGHTS!$J$3:$K$38,2)</f>
        <v>#N/A</v>
      </c>
      <c r="J5" s="25"/>
      <c r="L5" s="30" t="str">
        <f>IF(J5=0," ",SUM(J5-D5))</f>
        <v> </v>
      </c>
      <c r="M5" t="e">
        <f>IF(C5="","",RANK(L5,L$5:L$40,1))</f>
        <v>#VALUE!</v>
      </c>
      <c r="N5" s="83" t="e">
        <f>IF(M5&gt;$N$3," ",M5)</f>
        <v>#VALUE!</v>
      </c>
      <c r="P5" s="235"/>
      <c r="R5" s="100"/>
      <c r="S5" s="100">
        <f>IF(J5="","",N5+R5)</f>
      </c>
      <c r="T5" s="100" t="e">
        <f aca="true" t="shared" si="0" ref="T5:T40">IF(C5="","",RANK(S5,S$5:S$40,1))</f>
        <v>#VALUE!</v>
      </c>
      <c r="U5" s="100" t="e">
        <f>E5</f>
        <v>#N/A</v>
      </c>
      <c r="V5" s="100" t="e">
        <f>F5</f>
        <v>#N/A</v>
      </c>
      <c r="W5" s="100" t="e">
        <f>G5</f>
        <v>#N/A</v>
      </c>
      <c r="X5" s="100" t="e">
        <f>H5</f>
        <v>#N/A</v>
      </c>
      <c r="Y5" s="101" t="str">
        <f>L5</f>
        <v> </v>
      </c>
    </row>
    <row r="6" spans="1:25" s="2" customFormat="1" ht="13.5" thickBot="1">
      <c r="A6" t="e">
        <f aca="true" t="shared" si="1" ref="A6:A40">M6</f>
        <v>#N/A</v>
      </c>
      <c r="B6" s="164"/>
      <c r="C6" s="205" t="e">
        <f>IF(C5&lt;FLIGHTS!Q$2,C5+1,"")</f>
        <v>#N/A</v>
      </c>
      <c r="D6" s="204">
        <f>IF(FLIGHTS!B4="","",((0.2*FLIGHTS!C4+0.15*FLIGHTS!F4+0.1*FLIGHTS!I4+0.05*FLIGHTS!L4)))</f>
      </c>
      <c r="E6" s="205">
        <f>VLOOKUP(Sheet1!A5,FLIGHTS!$A$3:$B$38,2)</f>
      </c>
      <c r="F6" s="205">
        <f>VLOOKUP(Sheet1!B5,FLIGHTS!$D$3:$E$38,2)</f>
      </c>
      <c r="G6" s="205">
        <f>VLOOKUP(Sheet1!C5,FLIGHTS!$G$3:$H$38,2)</f>
      </c>
      <c r="H6" s="205">
        <f>VLOOKUP(Sheet1!D5,FLIGHTS!$J$3:$K$38,2)</f>
      </c>
      <c r="I6"/>
      <c r="J6" s="25"/>
      <c r="L6" s="30" t="str">
        <f aca="true" t="shared" si="2" ref="L6:L40">IF(J6=0," ",SUM(J6-D6))</f>
        <v> </v>
      </c>
      <c r="M6" t="e">
        <f aca="true" t="shared" si="3" ref="M6:M40">IF(C6="","",RANK(L6,L$5:L$40,1))</f>
        <v>#N/A</v>
      </c>
      <c r="N6" s="3" t="e">
        <f aca="true" t="shared" si="4" ref="N6:N40">IF(M6&gt;$N$3," ",M6)</f>
        <v>#N/A</v>
      </c>
      <c r="P6" s="236"/>
      <c r="R6" s="100" t="e">
        <f>IF(C6=0," ",IF(COUNTIF($N$5:$N$40,$N6)&gt;1,MAX($R5:$R$5)+0.01,0))</f>
        <v>#N/A</v>
      </c>
      <c r="S6" s="100">
        <f aca="true" t="shared" si="5" ref="S6:S40">IF(J6="","",N6+R6)</f>
      </c>
      <c r="T6" s="100" t="e">
        <f t="shared" si="0"/>
        <v>#N/A</v>
      </c>
      <c r="U6" s="100">
        <f aca="true" t="shared" si="6" ref="U6:U40">E6</f>
      </c>
      <c r="V6" s="100">
        <f aca="true" t="shared" si="7" ref="V6:V40">F6</f>
      </c>
      <c r="W6" s="100">
        <f aca="true" t="shared" si="8" ref="W6:W40">G6</f>
      </c>
      <c r="X6" s="100">
        <f aca="true" t="shared" si="9" ref="X6:X40">H6</f>
      </c>
      <c r="Y6" s="101" t="str">
        <f aca="true" t="shared" si="10" ref="Y6:Y40">L6</f>
        <v> </v>
      </c>
    </row>
    <row r="7" spans="1:25" ht="12.75" customHeight="1">
      <c r="A7" t="e">
        <f t="shared" si="1"/>
        <v>#N/A</v>
      </c>
      <c r="B7" s="164"/>
      <c r="C7" s="205" t="e">
        <f>IF(C6&lt;FLIGHTS!Q$2,C6+1,"")</f>
        <v>#N/A</v>
      </c>
      <c r="D7" s="204">
        <f>IF(FLIGHTS!B5="","",((0.2*FLIGHTS!C5+0.15*FLIGHTS!F5+0.1*FLIGHTS!I5+0.05*FLIGHTS!L5)))</f>
      </c>
      <c r="E7" s="205">
        <f>VLOOKUP(Sheet1!A6,FLIGHTS!$A$3:$B$38,2)</f>
      </c>
      <c r="F7" s="205">
        <f>VLOOKUP(Sheet1!B6,FLIGHTS!$D$3:$E$38,2)</f>
      </c>
      <c r="G7" s="205">
        <f>VLOOKUP(Sheet1!C6,FLIGHTS!$G$3:$H$38,2)</f>
      </c>
      <c r="H7" s="205">
        <f>VLOOKUP(Sheet1!D6,FLIGHTS!$J$3:$K$38,2)</f>
      </c>
      <c r="J7" s="25"/>
      <c r="L7" s="30" t="str">
        <f t="shared" si="2"/>
        <v> </v>
      </c>
      <c r="M7" t="e">
        <f t="shared" si="3"/>
        <v>#N/A</v>
      </c>
      <c r="N7" s="54" t="e">
        <f>IF(M7&gt;$N$3," ",M7)</f>
        <v>#N/A</v>
      </c>
      <c r="R7" s="100" t="e">
        <f>IF(C7=0," ",IF(COUNTIF($N$5:$N$40,$N7)&gt;1,MAX($R$5:$R6)+0.01,0))</f>
        <v>#N/A</v>
      </c>
      <c r="S7" s="100">
        <f t="shared" si="5"/>
      </c>
      <c r="T7" s="100" t="e">
        <f t="shared" si="0"/>
        <v>#N/A</v>
      </c>
      <c r="U7" s="100">
        <f t="shared" si="6"/>
      </c>
      <c r="V7" s="100">
        <f t="shared" si="7"/>
      </c>
      <c r="W7" s="100">
        <f t="shared" si="8"/>
      </c>
      <c r="X7" s="100">
        <f t="shared" si="9"/>
      </c>
      <c r="Y7" s="101" t="str">
        <f t="shared" si="10"/>
        <v> </v>
      </c>
    </row>
    <row r="8" spans="1:25" ht="13.5" customHeight="1">
      <c r="A8" t="e">
        <f t="shared" si="1"/>
        <v>#N/A</v>
      </c>
      <c r="B8" s="164"/>
      <c r="C8" s="205" t="e">
        <f>IF(C7&lt;FLIGHTS!Q$2,C7+1,"")</f>
        <v>#N/A</v>
      </c>
      <c r="D8" s="204">
        <f>IF(FLIGHTS!B6="","",((0.2*FLIGHTS!C6+0.15*FLIGHTS!F6+0.1*FLIGHTS!I6+0.05*FLIGHTS!L6)))</f>
      </c>
      <c r="E8" s="205">
        <f>VLOOKUP(Sheet1!A7,FLIGHTS!$A$3:$B$38,2)</f>
      </c>
      <c r="F8" s="205">
        <f>VLOOKUP(Sheet1!B7,FLIGHTS!$D$3:$E$38,2)</f>
      </c>
      <c r="G8" s="205">
        <f>VLOOKUP(Sheet1!C7,FLIGHTS!$G$3:$H$38,2)</f>
      </c>
      <c r="H8" s="205">
        <f>VLOOKUP(Sheet1!D7,FLIGHTS!$J$3:$K$38,2)</f>
      </c>
      <c r="J8" s="25"/>
      <c r="L8" s="30" t="str">
        <f t="shared" si="2"/>
        <v> </v>
      </c>
      <c r="M8" t="e">
        <f t="shared" si="3"/>
        <v>#N/A</v>
      </c>
      <c r="N8" s="3" t="e">
        <f t="shared" si="4"/>
        <v>#N/A</v>
      </c>
      <c r="R8" s="100" t="e">
        <f>IF(C8=0," ",IF(COUNTIF($N$5:$N$40,$N8)&gt;1,MAX($R$5:$R7)+0.01,0))</f>
        <v>#N/A</v>
      </c>
      <c r="S8" s="100">
        <f t="shared" si="5"/>
      </c>
      <c r="T8" s="100" t="e">
        <f t="shared" si="0"/>
        <v>#N/A</v>
      </c>
      <c r="U8" s="100">
        <f t="shared" si="6"/>
      </c>
      <c r="V8" s="100">
        <f t="shared" si="7"/>
      </c>
      <c r="W8" s="100">
        <f t="shared" si="8"/>
      </c>
      <c r="X8" s="100">
        <f t="shared" si="9"/>
      </c>
      <c r="Y8" s="101" t="str">
        <f t="shared" si="10"/>
        <v> </v>
      </c>
    </row>
    <row r="9" spans="1:25" ht="12.75" customHeight="1">
      <c r="A9" t="e">
        <f t="shared" si="1"/>
        <v>#N/A</v>
      </c>
      <c r="B9" s="164"/>
      <c r="C9" s="205" t="e">
        <f>IF(C8&lt;FLIGHTS!Q$2,C8+1,"")</f>
        <v>#N/A</v>
      </c>
      <c r="D9" s="204">
        <f>IF(FLIGHTS!B7="","",((0.2*FLIGHTS!C7+0.15*FLIGHTS!F7+0.1*FLIGHTS!I7+0.05*FLIGHTS!L7)))</f>
      </c>
      <c r="E9" s="205">
        <f>VLOOKUP(Sheet1!A8,FLIGHTS!$A$3:$B$38,2)</f>
      </c>
      <c r="F9" s="205">
        <f>VLOOKUP(Sheet1!B8,FLIGHTS!$D$3:$E$38,2)</f>
      </c>
      <c r="G9" s="205">
        <f>VLOOKUP(Sheet1!C8,FLIGHTS!$G$3:$H$38,2)</f>
      </c>
      <c r="H9" s="205">
        <f>VLOOKUP(Sheet1!D8,FLIGHTS!$J$3:$K$38,2)</f>
      </c>
      <c r="J9" s="25"/>
      <c r="L9" s="30" t="str">
        <f t="shared" si="2"/>
        <v> </v>
      </c>
      <c r="M9" t="e">
        <f t="shared" si="3"/>
        <v>#N/A</v>
      </c>
      <c r="N9" s="3" t="e">
        <f t="shared" si="4"/>
        <v>#N/A</v>
      </c>
      <c r="R9" s="100" t="e">
        <f>IF(C9=0," ",IF(COUNTIF($N$5:$N$40,$N9)&gt;1,MAX($R$5:$R8)+0.01,0))</f>
        <v>#N/A</v>
      </c>
      <c r="S9" s="100">
        <f t="shared" si="5"/>
      </c>
      <c r="T9" s="100" t="e">
        <f t="shared" si="0"/>
        <v>#N/A</v>
      </c>
      <c r="U9" s="100">
        <f t="shared" si="6"/>
      </c>
      <c r="V9" s="100">
        <f t="shared" si="7"/>
      </c>
      <c r="W9" s="100">
        <f t="shared" si="8"/>
      </c>
      <c r="X9" s="100">
        <f t="shared" si="9"/>
      </c>
      <c r="Y9" s="101" t="str">
        <f t="shared" si="10"/>
        <v> </v>
      </c>
    </row>
    <row r="10" spans="1:25" ht="13.5" customHeight="1">
      <c r="A10" t="e">
        <f t="shared" si="1"/>
        <v>#N/A</v>
      </c>
      <c r="B10" s="164"/>
      <c r="C10" s="205" t="e">
        <f>IF(C9&lt;FLIGHTS!Q$2,C9+1,"")</f>
        <v>#N/A</v>
      </c>
      <c r="D10" s="204">
        <f>IF(FLIGHTS!B8="","",((0.2*FLIGHTS!C8+0.15*FLIGHTS!F8+0.1*FLIGHTS!I8+0.05*FLIGHTS!L8)))</f>
      </c>
      <c r="E10" s="205">
        <f>VLOOKUP(Sheet1!A9,FLIGHTS!$A$3:$B$38,2)</f>
      </c>
      <c r="F10" s="205">
        <f>VLOOKUP(Sheet1!B9,FLIGHTS!$D$3:$E$38,2)</f>
      </c>
      <c r="G10" s="205">
        <f>VLOOKUP(Sheet1!C9,FLIGHTS!$G$3:$H$38,2)</f>
      </c>
      <c r="H10" s="205">
        <f>VLOOKUP(Sheet1!D9,FLIGHTS!$J$3:$K$38,2)</f>
      </c>
      <c r="J10" s="25"/>
      <c r="L10" s="30" t="str">
        <f t="shared" si="2"/>
        <v> </v>
      </c>
      <c r="M10" t="e">
        <f t="shared" si="3"/>
        <v>#N/A</v>
      </c>
      <c r="N10" s="3" t="e">
        <f t="shared" si="4"/>
        <v>#N/A</v>
      </c>
      <c r="R10" s="100" t="e">
        <f>IF(C10=0," ",IF(COUNTIF($N$5:$N$40,$N10)&gt;1,MAX($R$5:$R9)+0.01,0))</f>
        <v>#N/A</v>
      </c>
      <c r="S10" s="100">
        <f t="shared" si="5"/>
      </c>
      <c r="T10" s="100" t="e">
        <f t="shared" si="0"/>
        <v>#N/A</v>
      </c>
      <c r="U10" s="100">
        <f t="shared" si="6"/>
      </c>
      <c r="V10" s="100">
        <f t="shared" si="7"/>
      </c>
      <c r="W10" s="100">
        <f t="shared" si="8"/>
      </c>
      <c r="X10" s="100">
        <f t="shared" si="9"/>
      </c>
      <c r="Y10" s="101" t="str">
        <f t="shared" si="10"/>
        <v> </v>
      </c>
    </row>
    <row r="11" spans="1:25" ht="12.75">
      <c r="A11" t="e">
        <f t="shared" si="1"/>
        <v>#N/A</v>
      </c>
      <c r="B11" s="164"/>
      <c r="C11" s="205" t="e">
        <f>IF(C10&lt;FLIGHTS!Q$2,C10+1,"")</f>
        <v>#N/A</v>
      </c>
      <c r="D11" s="204">
        <f>IF(FLIGHTS!B9="","",((0.2*FLIGHTS!C9+0.15*FLIGHTS!F9+0.1*FLIGHTS!I9+0.05*FLIGHTS!L9)))</f>
      </c>
      <c r="E11" s="205">
        <f>VLOOKUP(Sheet1!A10,FLIGHTS!$A$3:$B$38,2)</f>
      </c>
      <c r="F11" s="205">
        <f>VLOOKUP(Sheet1!B10,FLIGHTS!$D$3:$E$38,2)</f>
      </c>
      <c r="G11" s="205">
        <f>VLOOKUP(Sheet1!C10,FLIGHTS!$G$3:$H$38,2)</f>
      </c>
      <c r="H11" s="205">
        <f>VLOOKUP(Sheet1!D10,FLIGHTS!$J$3:$K$38,2)</f>
      </c>
      <c r="J11" s="25"/>
      <c r="L11" s="30" t="str">
        <f t="shared" si="2"/>
        <v> </v>
      </c>
      <c r="M11" t="e">
        <f t="shared" si="3"/>
        <v>#N/A</v>
      </c>
      <c r="N11" s="3" t="e">
        <f t="shared" si="4"/>
        <v>#N/A</v>
      </c>
      <c r="R11" s="100" t="e">
        <f>IF(C11=0," ",IF(COUNTIF($N$5:$N$40,$N11)&gt;1,MAX($R$5:$R10)+0.01,0))</f>
        <v>#N/A</v>
      </c>
      <c r="S11" s="100">
        <f t="shared" si="5"/>
      </c>
      <c r="T11" s="100" t="e">
        <f t="shared" si="0"/>
        <v>#N/A</v>
      </c>
      <c r="U11" s="100">
        <f t="shared" si="6"/>
      </c>
      <c r="V11" s="100">
        <f t="shared" si="7"/>
      </c>
      <c r="W11" s="100">
        <f t="shared" si="8"/>
      </c>
      <c r="X11" s="100">
        <f t="shared" si="9"/>
      </c>
      <c r="Y11" s="101" t="str">
        <f t="shared" si="10"/>
        <v> </v>
      </c>
    </row>
    <row r="12" spans="1:25" ht="12.75">
      <c r="A12" t="e">
        <f t="shared" si="1"/>
        <v>#N/A</v>
      </c>
      <c r="B12" s="164"/>
      <c r="C12" s="205" t="e">
        <f>IF(C11&lt;FLIGHTS!Q$2,C11+1,"")</f>
        <v>#N/A</v>
      </c>
      <c r="D12" s="204">
        <f>IF(FLIGHTS!B10="","",((0.2*FLIGHTS!C10+0.15*FLIGHTS!F10+0.1*FLIGHTS!I10+0.05*FLIGHTS!L10)))</f>
      </c>
      <c r="E12" s="205">
        <f>VLOOKUP(Sheet1!A11,FLIGHTS!$A$3:$B$38,2)</f>
      </c>
      <c r="F12" s="205">
        <f>VLOOKUP(Sheet1!B11,FLIGHTS!$D$3:$E$38,2)</f>
      </c>
      <c r="G12" s="205">
        <f>VLOOKUP(Sheet1!C11,FLIGHTS!$G$3:$H$38,2)</f>
      </c>
      <c r="H12" s="205">
        <f>VLOOKUP(Sheet1!D11,FLIGHTS!$J$3:$K$38,2)</f>
      </c>
      <c r="J12" s="25"/>
      <c r="L12" s="30" t="str">
        <f t="shared" si="2"/>
        <v> </v>
      </c>
      <c r="M12" t="e">
        <f t="shared" si="3"/>
        <v>#N/A</v>
      </c>
      <c r="N12" s="3" t="e">
        <f t="shared" si="4"/>
        <v>#N/A</v>
      </c>
      <c r="R12" s="100" t="e">
        <f>IF(C12=0," ",IF(COUNTIF($N$5:$N$40,$N12)&gt;1,MAX($R$5:$R11)+0.01,0))</f>
        <v>#N/A</v>
      </c>
      <c r="S12" s="100">
        <f t="shared" si="5"/>
      </c>
      <c r="T12" s="100" t="e">
        <f t="shared" si="0"/>
        <v>#N/A</v>
      </c>
      <c r="U12" s="100">
        <f t="shared" si="6"/>
      </c>
      <c r="V12" s="100">
        <f t="shared" si="7"/>
      </c>
      <c r="W12" s="100">
        <f t="shared" si="8"/>
      </c>
      <c r="X12" s="100">
        <f t="shared" si="9"/>
      </c>
      <c r="Y12" s="101" t="str">
        <f t="shared" si="10"/>
        <v> </v>
      </c>
    </row>
    <row r="13" spans="1:25" ht="12.75">
      <c r="A13" t="e">
        <f t="shared" si="1"/>
        <v>#N/A</v>
      </c>
      <c r="B13" s="164"/>
      <c r="C13" s="205" t="e">
        <f>IF(C12&lt;FLIGHTS!Q$2,C12+1,"")</f>
        <v>#N/A</v>
      </c>
      <c r="D13" s="204">
        <f>IF(FLIGHTS!B11="","",((0.2*FLIGHTS!C11+0.15*FLIGHTS!F11+0.1*FLIGHTS!I11+0.05*FLIGHTS!L11)))</f>
      </c>
      <c r="E13" s="205">
        <f>VLOOKUP(Sheet1!A12,FLIGHTS!$A$3:$B$38,2)</f>
      </c>
      <c r="F13" s="205">
        <f>VLOOKUP(Sheet1!B12,FLIGHTS!$D$3:$E$38,2)</f>
      </c>
      <c r="G13" s="205">
        <f>VLOOKUP(Sheet1!C12,FLIGHTS!$G$3:$H$38,2)</f>
      </c>
      <c r="H13" s="205">
        <f>VLOOKUP(Sheet1!D12,FLIGHTS!$J$3:$K$38,2)</f>
      </c>
      <c r="J13" s="25"/>
      <c r="L13" s="30" t="str">
        <f t="shared" si="2"/>
        <v> </v>
      </c>
      <c r="M13" t="e">
        <f t="shared" si="3"/>
        <v>#N/A</v>
      </c>
      <c r="N13" s="3" t="e">
        <f t="shared" si="4"/>
        <v>#N/A</v>
      </c>
      <c r="R13" s="100" t="e">
        <f>IF(C13=0," ",IF(COUNTIF($N$5:$N$40,$N13)&gt;1,MAX($R$5:$R12)+0.01,0))</f>
        <v>#N/A</v>
      </c>
      <c r="S13" s="100">
        <f t="shared" si="5"/>
      </c>
      <c r="T13" s="100" t="e">
        <f t="shared" si="0"/>
        <v>#N/A</v>
      </c>
      <c r="U13" s="100">
        <f t="shared" si="6"/>
      </c>
      <c r="V13" s="100">
        <f t="shared" si="7"/>
      </c>
      <c r="W13" s="100">
        <f t="shared" si="8"/>
      </c>
      <c r="X13" s="100">
        <f t="shared" si="9"/>
      </c>
      <c r="Y13" s="101" t="str">
        <f t="shared" si="10"/>
        <v> </v>
      </c>
    </row>
    <row r="14" spans="1:25" ht="12.75">
      <c r="A14" t="e">
        <f t="shared" si="1"/>
        <v>#N/A</v>
      </c>
      <c r="B14" s="164"/>
      <c r="C14" s="205" t="e">
        <f>IF(C13="","",IF(C13&lt;FLIGHTS!Q$2,C13+1,""))</f>
        <v>#N/A</v>
      </c>
      <c r="D14" s="204">
        <f>IF(FLIGHTS!B12="","",((0.2*FLIGHTS!C12+0.15*FLIGHTS!F12+0.1*FLIGHTS!I12+0.05*FLIGHTS!L12)))</f>
      </c>
      <c r="E14" s="205">
        <f>VLOOKUP(Sheet1!A13,FLIGHTS!$A$3:$B$38,2)</f>
      </c>
      <c r="F14" s="205">
        <f>VLOOKUP(Sheet1!B13,FLIGHTS!$D$3:$E$38,2)</f>
      </c>
      <c r="G14" s="205">
        <f>VLOOKUP(Sheet1!C13,FLIGHTS!$G$3:$H$38,2)</f>
      </c>
      <c r="H14" s="205">
        <f>VLOOKUP(Sheet1!D13,FLIGHTS!$J$3:$K$38,2)</f>
      </c>
      <c r="J14" s="25"/>
      <c r="L14" s="30" t="str">
        <f t="shared" si="2"/>
        <v> </v>
      </c>
      <c r="M14" t="e">
        <f t="shared" si="3"/>
        <v>#N/A</v>
      </c>
      <c r="N14" s="3" t="e">
        <f t="shared" si="4"/>
        <v>#N/A</v>
      </c>
      <c r="R14" s="100" t="e">
        <f>IF(C14=0," ",IF(COUNTIF($N$5:$N$40,$N14)&gt;1,MAX($R$5:$R13)+0.01,0))</f>
        <v>#N/A</v>
      </c>
      <c r="S14" s="100">
        <f t="shared" si="5"/>
      </c>
      <c r="T14" s="100" t="e">
        <f>IF(C14="","",RANK(S14,S$5:S$40,1))</f>
        <v>#N/A</v>
      </c>
      <c r="U14" s="100">
        <f t="shared" si="6"/>
      </c>
      <c r="V14" s="100">
        <f t="shared" si="7"/>
      </c>
      <c r="W14" s="100">
        <f t="shared" si="8"/>
      </c>
      <c r="X14" s="100">
        <f t="shared" si="9"/>
      </c>
      <c r="Y14" s="101" t="str">
        <f t="shared" si="10"/>
        <v> </v>
      </c>
    </row>
    <row r="15" spans="1:25" ht="12.75">
      <c r="A15" t="e">
        <f t="shared" si="1"/>
        <v>#N/A</v>
      </c>
      <c r="B15" s="164"/>
      <c r="C15" s="205" t="e">
        <f>IF(C14="","",IF(C14&lt;FLIGHTS!Q$2,C14+1,""))</f>
        <v>#N/A</v>
      </c>
      <c r="D15" s="204">
        <f>IF(FLIGHTS!B13="","",((0.2*FLIGHTS!C13+0.15*FLIGHTS!F13+0.1*FLIGHTS!I13+0.05*FLIGHTS!L13)))</f>
      </c>
      <c r="E15" s="205">
        <f>VLOOKUP(Sheet1!A14,FLIGHTS!$A$3:$B$38,2)</f>
      </c>
      <c r="F15" s="205">
        <f>VLOOKUP(Sheet1!B14,FLIGHTS!$D$3:$E$38,2)</f>
      </c>
      <c r="G15" s="205">
        <f>VLOOKUP(Sheet1!C14,FLIGHTS!$G$3:$H$38,2)</f>
      </c>
      <c r="H15" s="205">
        <f>VLOOKUP(Sheet1!D14,FLIGHTS!$J$3:$K$38,2)</f>
      </c>
      <c r="J15" s="25"/>
      <c r="L15" s="30" t="str">
        <f t="shared" si="2"/>
        <v> </v>
      </c>
      <c r="M15" t="e">
        <f t="shared" si="3"/>
        <v>#N/A</v>
      </c>
      <c r="N15" s="3" t="e">
        <f t="shared" si="4"/>
        <v>#N/A</v>
      </c>
      <c r="R15" s="100" t="e">
        <f>IF(C15=0," ",IF(COUNTIF($N$5:$N$40,$N15)&gt;1,MAX($R$5:$R14)+0.01,0))</f>
        <v>#N/A</v>
      </c>
      <c r="S15" s="100">
        <f t="shared" si="5"/>
      </c>
      <c r="T15" s="100" t="e">
        <f t="shared" si="0"/>
        <v>#N/A</v>
      </c>
      <c r="U15" s="100">
        <f t="shared" si="6"/>
      </c>
      <c r="V15" s="100">
        <f t="shared" si="7"/>
      </c>
      <c r="W15" s="100">
        <f t="shared" si="8"/>
      </c>
      <c r="X15" s="100">
        <f t="shared" si="9"/>
      </c>
      <c r="Y15" s="101" t="str">
        <f t="shared" si="10"/>
        <v> </v>
      </c>
    </row>
    <row r="16" spans="1:25" ht="12.75">
      <c r="A16" t="e">
        <f t="shared" si="1"/>
        <v>#N/A</v>
      </c>
      <c r="B16" s="164"/>
      <c r="C16" s="205" t="e">
        <f>IF(C15&lt;FLIGHTS!Q$2,C15+1,"")</f>
        <v>#N/A</v>
      </c>
      <c r="D16" s="204">
        <f>IF(FLIGHTS!B14="","",((0.2*FLIGHTS!C14+0.15*FLIGHTS!F14+0.1*FLIGHTS!I14+0.05*FLIGHTS!L14)))</f>
      </c>
      <c r="E16" s="205">
        <f>VLOOKUP(Sheet1!A15,FLIGHTS!$A$3:$B$38,2)</f>
      </c>
      <c r="F16" s="205">
        <f>VLOOKUP(Sheet1!B15,FLIGHTS!$D$3:$E$38,2)</f>
      </c>
      <c r="G16" s="205">
        <f>VLOOKUP(Sheet1!C15,FLIGHTS!$G$3:$H$38,2)</f>
      </c>
      <c r="H16" s="205">
        <f>VLOOKUP(Sheet1!D15,FLIGHTS!$J$3:$K$38,2)</f>
      </c>
      <c r="J16" s="25"/>
      <c r="L16" s="30" t="str">
        <f t="shared" si="2"/>
        <v> </v>
      </c>
      <c r="M16" t="e">
        <f t="shared" si="3"/>
        <v>#N/A</v>
      </c>
      <c r="N16" s="3" t="e">
        <f t="shared" si="4"/>
        <v>#N/A</v>
      </c>
      <c r="R16" s="100" t="e">
        <f>IF(C16=0," ",IF(COUNTIF($N$5:$N$40,$N16)&gt;1,MAX($R$5:$R15)+0.01,0))</f>
        <v>#N/A</v>
      </c>
      <c r="S16" s="100">
        <f t="shared" si="5"/>
      </c>
      <c r="T16" s="100" t="e">
        <f t="shared" si="0"/>
        <v>#N/A</v>
      </c>
      <c r="U16" s="100">
        <f t="shared" si="6"/>
      </c>
      <c r="V16" s="100">
        <f t="shared" si="7"/>
      </c>
      <c r="W16" s="100">
        <f t="shared" si="8"/>
      </c>
      <c r="X16" s="100">
        <f t="shared" si="9"/>
      </c>
      <c r="Y16" s="101" t="str">
        <f t="shared" si="10"/>
        <v> </v>
      </c>
    </row>
    <row r="17" spans="1:25" ht="12.75">
      <c r="A17" t="e">
        <f t="shared" si="1"/>
        <v>#N/A</v>
      </c>
      <c r="B17" s="164"/>
      <c r="C17" s="205" t="e">
        <f>IF(C16&lt;FLIGHTS!Q$2,C16+1,"")</f>
        <v>#N/A</v>
      </c>
      <c r="D17" s="204">
        <f>IF(FLIGHTS!B15="","",((0.2*FLIGHTS!C15+0.15*FLIGHTS!F15+0.1*FLIGHTS!I15+0.05*FLIGHTS!L15)))</f>
      </c>
      <c r="E17" s="205">
        <f>VLOOKUP(Sheet1!A16,FLIGHTS!$A$3:$B$38,2)</f>
      </c>
      <c r="F17" s="205">
        <f>VLOOKUP(Sheet1!B16,FLIGHTS!$D$3:$E$38,2)</f>
      </c>
      <c r="G17" s="205">
        <f>VLOOKUP(Sheet1!C16,FLIGHTS!$G$3:$H$38,2)</f>
      </c>
      <c r="H17" s="205">
        <f>VLOOKUP(Sheet1!D16,FLIGHTS!$J$3:$K$38,2)</f>
      </c>
      <c r="J17" s="25"/>
      <c r="L17" s="30" t="str">
        <f t="shared" si="2"/>
        <v> </v>
      </c>
      <c r="M17" t="e">
        <f t="shared" si="3"/>
        <v>#N/A</v>
      </c>
      <c r="N17" s="3" t="e">
        <f t="shared" si="4"/>
        <v>#N/A</v>
      </c>
      <c r="R17" s="100" t="e">
        <f>IF(C17=0," ",IF(COUNTIF($N$5:$N$40,$N17)&gt;1,MAX($R$5:$R16)+0.01,0))</f>
        <v>#N/A</v>
      </c>
      <c r="S17" s="100">
        <f t="shared" si="5"/>
      </c>
      <c r="T17" s="100" t="e">
        <f t="shared" si="0"/>
        <v>#N/A</v>
      </c>
      <c r="U17" s="100">
        <f t="shared" si="6"/>
      </c>
      <c r="V17" s="100">
        <f t="shared" si="7"/>
      </c>
      <c r="W17" s="100">
        <f t="shared" si="8"/>
      </c>
      <c r="X17" s="100">
        <f t="shared" si="9"/>
      </c>
      <c r="Y17" s="101" t="str">
        <f t="shared" si="10"/>
        <v> </v>
      </c>
    </row>
    <row r="18" spans="1:25" ht="12.75">
      <c r="A18" t="e">
        <f t="shared" si="1"/>
        <v>#N/A</v>
      </c>
      <c r="B18" s="164"/>
      <c r="C18" s="205" t="e">
        <f>IF(C17&lt;FLIGHTS!Q$2,C17+1,"")</f>
        <v>#N/A</v>
      </c>
      <c r="D18" s="204">
        <f>IF(FLIGHTS!B16="","",((0.2*FLIGHTS!C16+0.15*FLIGHTS!F16+0.1*FLIGHTS!I16+0.05*FLIGHTS!L16)))</f>
      </c>
      <c r="E18" s="205">
        <f>VLOOKUP(Sheet1!A17,FLIGHTS!$A$3:$B$38,2)</f>
      </c>
      <c r="F18" s="205">
        <f>VLOOKUP(Sheet1!B17,FLIGHTS!$D$3:$E$38,2)</f>
      </c>
      <c r="G18" s="205">
        <f>VLOOKUP(Sheet1!C17,FLIGHTS!$G$3:$H$38,2)</f>
      </c>
      <c r="H18" s="205">
        <f>VLOOKUP(Sheet1!D17,FLIGHTS!$J$3:$K$38,2)</f>
      </c>
      <c r="J18" s="25"/>
      <c r="L18" s="30" t="str">
        <f t="shared" si="2"/>
        <v> </v>
      </c>
      <c r="M18" t="e">
        <f t="shared" si="3"/>
        <v>#N/A</v>
      </c>
      <c r="N18" s="3" t="e">
        <f t="shared" si="4"/>
        <v>#N/A</v>
      </c>
      <c r="R18" s="100" t="e">
        <f>IF(C18=0," ",IF(COUNTIF($N$5:$N$40,$N18)&gt;1,MAX($R$5:$R17)+0.01,0))</f>
        <v>#N/A</v>
      </c>
      <c r="S18" s="100">
        <f t="shared" si="5"/>
      </c>
      <c r="T18" s="100" t="e">
        <f t="shared" si="0"/>
        <v>#N/A</v>
      </c>
      <c r="U18" s="100">
        <f t="shared" si="6"/>
      </c>
      <c r="V18" s="100">
        <f t="shared" si="7"/>
      </c>
      <c r="W18" s="100">
        <f t="shared" si="8"/>
      </c>
      <c r="X18" s="100">
        <f t="shared" si="9"/>
      </c>
      <c r="Y18" s="101" t="str">
        <f t="shared" si="10"/>
        <v> </v>
      </c>
    </row>
    <row r="19" spans="1:25" ht="12.75">
      <c r="A19" t="e">
        <f t="shared" si="1"/>
        <v>#N/A</v>
      </c>
      <c r="B19" s="164"/>
      <c r="C19" s="205" t="e">
        <f>IF(C18&lt;FLIGHTS!Q$2,C18+1,"")</f>
        <v>#N/A</v>
      </c>
      <c r="D19" s="204">
        <f>IF(FLIGHTS!B17="","",((0.2*FLIGHTS!C17+0.15*FLIGHTS!F17+0.1*FLIGHTS!I17+0.05*FLIGHTS!L17)))</f>
      </c>
      <c r="E19" s="205">
        <f>VLOOKUP(Sheet1!A18,FLIGHTS!$A$3:$B$38,2)</f>
      </c>
      <c r="F19" s="205">
        <f>VLOOKUP(Sheet1!B18,FLIGHTS!$D$3:$E$38,2)</f>
      </c>
      <c r="G19" s="205">
        <f>VLOOKUP(Sheet1!C18,FLIGHTS!$G$3:$H$38,2)</f>
      </c>
      <c r="H19" s="205">
        <f>VLOOKUP(Sheet1!D18,FLIGHTS!$J$3:$K$38,2)</f>
      </c>
      <c r="J19" s="25"/>
      <c r="L19" s="30" t="str">
        <f t="shared" si="2"/>
        <v> </v>
      </c>
      <c r="M19" t="e">
        <f t="shared" si="3"/>
        <v>#N/A</v>
      </c>
      <c r="N19" s="3" t="e">
        <f t="shared" si="4"/>
        <v>#N/A</v>
      </c>
      <c r="R19" s="100" t="e">
        <f>IF(C19=0," ",IF(COUNTIF($N$5:$N$40,$N19)&gt;1,MAX($R$5:$R18)+0.01,0))</f>
        <v>#N/A</v>
      </c>
      <c r="S19" s="100">
        <f t="shared" si="5"/>
      </c>
      <c r="T19" s="100" t="e">
        <f t="shared" si="0"/>
        <v>#N/A</v>
      </c>
      <c r="U19" s="100">
        <f t="shared" si="6"/>
      </c>
      <c r="V19" s="100">
        <f t="shared" si="7"/>
      </c>
      <c r="W19" s="100">
        <f t="shared" si="8"/>
      </c>
      <c r="X19" s="100">
        <f t="shared" si="9"/>
      </c>
      <c r="Y19" s="101" t="str">
        <f t="shared" si="10"/>
        <v> </v>
      </c>
    </row>
    <row r="20" spans="1:25" ht="12.75">
      <c r="A20" t="e">
        <f t="shared" si="1"/>
        <v>#N/A</v>
      </c>
      <c r="B20" s="164"/>
      <c r="C20" s="205" t="e">
        <f>IF(C19&lt;FLIGHTS!Q$2,C19+1,"")</f>
        <v>#N/A</v>
      </c>
      <c r="D20" s="204">
        <f>IF(FLIGHTS!B18="","",((0.2*FLIGHTS!C18+0.15*FLIGHTS!F18+0.1*FLIGHTS!I18+0.05*FLIGHTS!L18)))</f>
      </c>
      <c r="E20" s="205">
        <f>VLOOKUP(Sheet1!A19,FLIGHTS!$A$3:$B$38,2)</f>
      </c>
      <c r="F20" s="205">
        <f>VLOOKUP(Sheet1!B19,FLIGHTS!$D$3:$E$38,2)</f>
      </c>
      <c r="G20" s="205">
        <f>VLOOKUP(Sheet1!C19,FLIGHTS!$G$3:$H$38,2)</f>
      </c>
      <c r="H20" s="205">
        <f>VLOOKUP(Sheet1!D19,FLIGHTS!$J$3:$K$38,2)</f>
      </c>
      <c r="J20" s="25"/>
      <c r="L20" s="30" t="str">
        <f t="shared" si="2"/>
        <v> </v>
      </c>
      <c r="M20" t="e">
        <f t="shared" si="3"/>
        <v>#N/A</v>
      </c>
      <c r="N20" s="3" t="e">
        <f t="shared" si="4"/>
        <v>#N/A</v>
      </c>
      <c r="P20" s="2"/>
      <c r="R20" s="100" t="e">
        <f>IF(C20=0," ",IF(COUNTIF($N$5:$N$40,$N20)&gt;1,MAX($R$5:$R19)+0.01,0))</f>
        <v>#N/A</v>
      </c>
      <c r="S20" s="100">
        <f t="shared" si="5"/>
      </c>
      <c r="T20" s="100" t="e">
        <f t="shared" si="0"/>
        <v>#N/A</v>
      </c>
      <c r="U20" s="100">
        <f t="shared" si="6"/>
      </c>
      <c r="V20" s="100">
        <f t="shared" si="7"/>
      </c>
      <c r="W20" s="100">
        <f t="shared" si="8"/>
      </c>
      <c r="X20" s="100">
        <f t="shared" si="9"/>
      </c>
      <c r="Y20" s="101" t="str">
        <f t="shared" si="10"/>
        <v> </v>
      </c>
    </row>
    <row r="21" spans="1:25" ht="12.75">
      <c r="A21" t="e">
        <f t="shared" si="1"/>
        <v>#N/A</v>
      </c>
      <c r="B21" s="89"/>
      <c r="C21" s="205" t="e">
        <f>IF(C20&lt;FLIGHTS!Q$2,C20+1,"")</f>
        <v>#N/A</v>
      </c>
      <c r="D21" s="204">
        <f>IF(FLIGHTS!B19="","",((0.2*FLIGHTS!C19+0.15*FLIGHTS!F19+0.1*FLIGHTS!I19+0.05*FLIGHTS!L19)))</f>
      </c>
      <c r="E21" s="205">
        <f>VLOOKUP(Sheet1!A20,FLIGHTS!$A$3:$B$38,2)</f>
      </c>
      <c r="F21" s="205">
        <f>VLOOKUP(Sheet1!B20,FLIGHTS!$D$3:$E$38,2)</f>
      </c>
      <c r="G21" s="205">
        <f>VLOOKUP(Sheet1!C20,FLIGHTS!$G$3:$H$38,2)</f>
      </c>
      <c r="H21" s="205">
        <f>VLOOKUP(Sheet1!D20,FLIGHTS!$J$3:$K$38,2)</f>
      </c>
      <c r="J21" s="25"/>
      <c r="L21" s="30" t="str">
        <f t="shared" si="2"/>
        <v> </v>
      </c>
      <c r="M21" t="e">
        <f t="shared" si="3"/>
        <v>#N/A</v>
      </c>
      <c r="N21" s="3" t="e">
        <f t="shared" si="4"/>
        <v>#N/A</v>
      </c>
      <c r="R21" s="100" t="e">
        <f>IF(C21=0," ",IF(COUNTIF($N$5:$N$40,$N21)&gt;1,MAX($R$5:$R20)+0.01,0))</f>
        <v>#N/A</v>
      </c>
      <c r="S21" s="100">
        <f t="shared" si="5"/>
      </c>
      <c r="T21" s="100" t="e">
        <f t="shared" si="0"/>
        <v>#N/A</v>
      </c>
      <c r="U21" s="100">
        <f t="shared" si="6"/>
      </c>
      <c r="V21" s="100">
        <f t="shared" si="7"/>
      </c>
      <c r="W21" s="100">
        <f t="shared" si="8"/>
      </c>
      <c r="X21" s="100">
        <f t="shared" si="9"/>
      </c>
      <c r="Y21" s="101" t="str">
        <f t="shared" si="10"/>
        <v> </v>
      </c>
    </row>
    <row r="22" spans="1:25" ht="12.75">
      <c r="A22" t="e">
        <f t="shared" si="1"/>
        <v>#N/A</v>
      </c>
      <c r="B22" s="164"/>
      <c r="C22" s="205" t="e">
        <f>IF(C21&lt;FLIGHTS!Q$2,C21+1,"")</f>
        <v>#N/A</v>
      </c>
      <c r="D22" s="204">
        <f>IF(FLIGHTS!B20="","",((0.2*FLIGHTS!C20+0.15*FLIGHTS!F20+0.1*FLIGHTS!I20+0.05*FLIGHTS!L20)))</f>
      </c>
      <c r="E22" s="205">
        <f>VLOOKUP(Sheet1!A21,FLIGHTS!$A$3:$B$38,2)</f>
      </c>
      <c r="F22" s="205">
        <f>VLOOKUP(Sheet1!B21,FLIGHTS!$D$3:$E$38,2)</f>
      </c>
      <c r="G22" s="205">
        <f>VLOOKUP(Sheet1!C21,FLIGHTS!$G$3:$H$38,2)</f>
      </c>
      <c r="H22" s="205">
        <f>VLOOKUP(Sheet1!D21,FLIGHTS!$J$3:$K$38,2)</f>
      </c>
      <c r="J22" s="197"/>
      <c r="L22" s="30" t="str">
        <f t="shared" si="2"/>
        <v> </v>
      </c>
      <c r="M22" t="e">
        <f t="shared" si="3"/>
        <v>#N/A</v>
      </c>
      <c r="N22" s="3" t="e">
        <f t="shared" si="4"/>
        <v>#N/A</v>
      </c>
      <c r="R22" s="100" t="e">
        <f>IF(C22=0," ",IF(COUNTIF($N$5:$N$40,$N22)&gt;1,MAX($R$5:$R21)+0.01,0))</f>
        <v>#N/A</v>
      </c>
      <c r="S22" s="100">
        <f t="shared" si="5"/>
      </c>
      <c r="T22" s="100" t="e">
        <f t="shared" si="0"/>
        <v>#N/A</v>
      </c>
      <c r="U22" s="100">
        <f t="shared" si="6"/>
      </c>
      <c r="V22" s="100">
        <f t="shared" si="7"/>
      </c>
      <c r="W22" s="100">
        <f t="shared" si="8"/>
      </c>
      <c r="X22" s="100">
        <f t="shared" si="9"/>
      </c>
      <c r="Y22" s="101" t="str">
        <f t="shared" si="10"/>
        <v> </v>
      </c>
    </row>
    <row r="23" spans="1:25" ht="12.75">
      <c r="A23" t="e">
        <f t="shared" si="1"/>
        <v>#N/A</v>
      </c>
      <c r="B23" s="196"/>
      <c r="C23" s="205" t="e">
        <f>IF(C22&lt;FLIGHTS!Q$2,C22+1,"")</f>
        <v>#N/A</v>
      </c>
      <c r="D23" s="204">
        <f>IF(FLIGHTS!B21="","",((0.2*FLIGHTS!C21+0.15*FLIGHTS!F21+0.1*FLIGHTS!I21+0.05*FLIGHTS!L21)))</f>
      </c>
      <c r="E23" s="205">
        <f>VLOOKUP(Sheet1!A22,FLIGHTS!$A$3:$B$38,2)</f>
      </c>
      <c r="F23" s="205">
        <f>VLOOKUP(Sheet1!B22,FLIGHTS!$D$3:$E$38,2)</f>
      </c>
      <c r="G23" s="205">
        <f>VLOOKUP(Sheet1!C22,FLIGHTS!$G$3:$H$38,2)</f>
      </c>
      <c r="H23" s="205">
        <f>VLOOKUP(Sheet1!D22,FLIGHTS!$J$3:$K$38,2)</f>
      </c>
      <c r="J23" s="25"/>
      <c r="L23" s="30" t="str">
        <f t="shared" si="2"/>
        <v> </v>
      </c>
      <c r="M23" t="e">
        <f t="shared" si="3"/>
        <v>#N/A</v>
      </c>
      <c r="N23" s="3" t="e">
        <f t="shared" si="4"/>
        <v>#N/A</v>
      </c>
      <c r="R23" s="100" t="e">
        <f>IF(C23=0," ",IF(COUNTIF($N$5:$N$40,$N23)&gt;1,MAX($R$5:$R22)+0.01,0))</f>
        <v>#N/A</v>
      </c>
      <c r="S23" s="100">
        <f t="shared" si="5"/>
      </c>
      <c r="T23" s="100" t="e">
        <f t="shared" si="0"/>
        <v>#N/A</v>
      </c>
      <c r="U23" s="100">
        <f t="shared" si="6"/>
      </c>
      <c r="V23" s="100">
        <f t="shared" si="7"/>
      </c>
      <c r="W23" s="100">
        <f t="shared" si="8"/>
      </c>
      <c r="X23" s="100">
        <f t="shared" si="9"/>
      </c>
      <c r="Y23" s="101" t="str">
        <f t="shared" si="10"/>
        <v> </v>
      </c>
    </row>
    <row r="24" spans="1:25" ht="12.75">
      <c r="A24" t="e">
        <f t="shared" si="1"/>
        <v>#N/A</v>
      </c>
      <c r="B24" s="164"/>
      <c r="C24" s="205" t="e">
        <f>IF(C23&lt;FLIGHTS!Q$2,C23+1,"")</f>
        <v>#N/A</v>
      </c>
      <c r="D24" s="204">
        <f>IF(FLIGHTS!B22="","",((0.2*FLIGHTS!C22+0.15*FLIGHTS!F22+0.1*FLIGHTS!I22+0.05*FLIGHTS!L22)))</f>
      </c>
      <c r="E24" s="205">
        <f>VLOOKUP(Sheet1!A23,FLIGHTS!$A$3:$B$38,2)</f>
      </c>
      <c r="F24" s="205">
        <f>VLOOKUP(Sheet1!B23,FLIGHTS!$D$3:$E$38,2)</f>
      </c>
      <c r="G24" s="205">
        <f>VLOOKUP(Sheet1!C23,FLIGHTS!$G$3:$H$38,2)</f>
      </c>
      <c r="H24" s="205">
        <f>VLOOKUP(Sheet1!D23,FLIGHTS!$J$3:$K$38,2)</f>
      </c>
      <c r="J24" s="198"/>
      <c r="L24" s="30" t="str">
        <f t="shared" si="2"/>
        <v> </v>
      </c>
      <c r="M24" t="e">
        <f t="shared" si="3"/>
        <v>#N/A</v>
      </c>
      <c r="N24" s="3" t="e">
        <f t="shared" si="4"/>
        <v>#N/A</v>
      </c>
      <c r="R24" s="100" t="e">
        <f>IF(C24=0," ",IF(COUNTIF($N$5:$N$40,$N24)&gt;1,MAX($R$5:$R23)+0.01,0))</f>
        <v>#N/A</v>
      </c>
      <c r="S24" s="100">
        <f t="shared" si="5"/>
      </c>
      <c r="T24" s="100" t="e">
        <f t="shared" si="0"/>
        <v>#N/A</v>
      </c>
      <c r="U24" s="100">
        <f t="shared" si="6"/>
      </c>
      <c r="V24" s="100">
        <f t="shared" si="7"/>
      </c>
      <c r="W24" s="100">
        <f t="shared" si="8"/>
      </c>
      <c r="X24" s="100">
        <f t="shared" si="9"/>
      </c>
      <c r="Y24" s="101" t="str">
        <f t="shared" si="10"/>
        <v> </v>
      </c>
    </row>
    <row r="25" spans="1:25" ht="12.75">
      <c r="A25" t="e">
        <f t="shared" si="1"/>
        <v>#N/A</v>
      </c>
      <c r="B25" s="164"/>
      <c r="C25" s="205" t="e">
        <f>IF(C24&lt;FLIGHTS!Q$2,C24+1,"")</f>
        <v>#N/A</v>
      </c>
      <c r="D25" s="204">
        <f>IF(FLIGHTS!B23="","",((0.2*FLIGHTS!C23+0.15*FLIGHTS!F23+0.1*FLIGHTS!I23+0.05*FLIGHTS!L23)))</f>
      </c>
      <c r="E25" s="205">
        <f>VLOOKUP(Sheet1!A24,FLIGHTS!$A$3:$B$38,2)</f>
      </c>
      <c r="F25" s="205">
        <f>VLOOKUP(Sheet1!B24,FLIGHTS!$D$3:$E$38,2)</f>
      </c>
      <c r="G25" s="205">
        <f>VLOOKUP(Sheet1!C24,FLIGHTS!$G$3:$H$38,2)</f>
      </c>
      <c r="H25" s="205">
        <f>VLOOKUP(Sheet1!D24,FLIGHTS!$J$3:$K$38,2)</f>
      </c>
      <c r="J25" s="25"/>
      <c r="L25" s="30" t="str">
        <f t="shared" si="2"/>
        <v> </v>
      </c>
      <c r="M25" t="e">
        <f t="shared" si="3"/>
        <v>#N/A</v>
      </c>
      <c r="N25" s="3" t="e">
        <f t="shared" si="4"/>
        <v>#N/A</v>
      </c>
      <c r="R25" s="100" t="e">
        <f>IF(C25=0," ",IF(COUNTIF($N$5:$N$40,$N25)&gt;1,MAX($R$5:$R24)+0.01,0))</f>
        <v>#N/A</v>
      </c>
      <c r="S25" s="100">
        <f t="shared" si="5"/>
      </c>
      <c r="T25" s="100" t="e">
        <f t="shared" si="0"/>
        <v>#N/A</v>
      </c>
      <c r="U25" s="100">
        <f t="shared" si="6"/>
      </c>
      <c r="V25" s="100">
        <f t="shared" si="7"/>
      </c>
      <c r="W25" s="100">
        <f t="shared" si="8"/>
      </c>
      <c r="X25" s="100">
        <f t="shared" si="9"/>
      </c>
      <c r="Y25" s="101" t="str">
        <f t="shared" si="10"/>
        <v> </v>
      </c>
    </row>
    <row r="26" spans="1:25" ht="12.75">
      <c r="A26" t="e">
        <f t="shared" si="1"/>
        <v>#N/A</v>
      </c>
      <c r="B26" s="164"/>
      <c r="C26" s="205" t="e">
        <f>IF(C25&lt;FLIGHTS!Q$2,C25+1,"")</f>
        <v>#N/A</v>
      </c>
      <c r="D26" s="204">
        <f>IF(FLIGHTS!B24="","",((0.2*FLIGHTS!C24+0.15*FLIGHTS!F24+0.1*FLIGHTS!I24+0.05*FLIGHTS!L24)))</f>
      </c>
      <c r="E26" s="205">
        <f>VLOOKUP(Sheet1!A25,FLIGHTS!$A$3:$B$38,2)</f>
      </c>
      <c r="F26" s="205">
        <f>VLOOKUP(Sheet1!B25,FLIGHTS!$D$3:$E$38,2)</f>
      </c>
      <c r="G26" s="205">
        <f>VLOOKUP(Sheet1!C25,FLIGHTS!$G$3:$H$38,2)</f>
      </c>
      <c r="H26" s="205">
        <f>VLOOKUP(Sheet1!D25,FLIGHTS!$J$3:$K$38,2)</f>
      </c>
      <c r="J26" s="25"/>
      <c r="L26" s="30" t="str">
        <f t="shared" si="2"/>
        <v> </v>
      </c>
      <c r="M26" t="e">
        <f t="shared" si="3"/>
        <v>#N/A</v>
      </c>
      <c r="N26" s="3" t="e">
        <f t="shared" si="4"/>
        <v>#N/A</v>
      </c>
      <c r="R26" s="100" t="e">
        <f>IF(C26=0," ",IF(COUNTIF($N$5:$N$40,$N26)&gt;1,MAX($R$5:$R25)+0.01,0))</f>
        <v>#N/A</v>
      </c>
      <c r="S26" s="100">
        <f t="shared" si="5"/>
      </c>
      <c r="T26" s="100" t="e">
        <f t="shared" si="0"/>
        <v>#N/A</v>
      </c>
      <c r="U26" s="100">
        <f t="shared" si="6"/>
      </c>
      <c r="V26" s="100">
        <f t="shared" si="7"/>
      </c>
      <c r="W26" s="100">
        <f t="shared" si="8"/>
      </c>
      <c r="X26" s="100">
        <f t="shared" si="9"/>
      </c>
      <c r="Y26" s="101" t="str">
        <f t="shared" si="10"/>
        <v> </v>
      </c>
    </row>
    <row r="27" spans="1:25" ht="12.75">
      <c r="A27" t="e">
        <f t="shared" si="1"/>
        <v>#N/A</v>
      </c>
      <c r="B27" s="164"/>
      <c r="C27" s="205" t="e">
        <f>IF(C26&lt;FLIGHTS!Q$2,C26+1,"")</f>
        <v>#N/A</v>
      </c>
      <c r="D27" s="204">
        <f>IF(FLIGHTS!B25="","",((0.2*FLIGHTS!C25+0.15*FLIGHTS!F25+0.1*FLIGHTS!I25+0.05*FLIGHTS!L25)))</f>
      </c>
      <c r="E27" s="205">
        <f>VLOOKUP(Sheet1!A26,FLIGHTS!$A$3:$B$38,2)</f>
      </c>
      <c r="F27" s="205">
        <f>VLOOKUP(Sheet1!B26,FLIGHTS!$D$3:$E$38,2)</f>
      </c>
      <c r="G27" s="205">
        <f>VLOOKUP(Sheet1!C26,FLIGHTS!$G$3:$H$38,2)</f>
      </c>
      <c r="H27" s="205">
        <f>VLOOKUP(Sheet1!D26,FLIGHTS!$J$3:$K$38,2)</f>
      </c>
      <c r="J27" s="25"/>
      <c r="L27" s="30" t="str">
        <f t="shared" si="2"/>
        <v> </v>
      </c>
      <c r="M27" t="e">
        <f t="shared" si="3"/>
        <v>#N/A</v>
      </c>
      <c r="N27" s="3" t="e">
        <f t="shared" si="4"/>
        <v>#N/A</v>
      </c>
      <c r="R27" s="100" t="e">
        <f>IF(C27=0," ",IF(COUNTIF($N$5:$N$40,$N27)&gt;1,MAX($R$5:$R26)+0.01,0))</f>
        <v>#N/A</v>
      </c>
      <c r="S27" s="100">
        <f t="shared" si="5"/>
      </c>
      <c r="T27" s="100" t="e">
        <f t="shared" si="0"/>
        <v>#N/A</v>
      </c>
      <c r="U27" s="100">
        <f t="shared" si="6"/>
      </c>
      <c r="V27" s="100">
        <f t="shared" si="7"/>
      </c>
      <c r="W27" s="100">
        <f t="shared" si="8"/>
      </c>
      <c r="X27" s="100">
        <f t="shared" si="9"/>
      </c>
      <c r="Y27" s="101" t="str">
        <f t="shared" si="10"/>
        <v> </v>
      </c>
    </row>
    <row r="28" spans="1:25" ht="12.75">
      <c r="A28" t="e">
        <f t="shared" si="1"/>
        <v>#N/A</v>
      </c>
      <c r="B28" s="164"/>
      <c r="C28" s="205" t="e">
        <f>IF(C27&lt;FLIGHTS!Q$2,C27+1,"")</f>
        <v>#N/A</v>
      </c>
      <c r="D28" s="204">
        <f>IF(FLIGHTS!B26="","",((0.2*FLIGHTS!C26+0.15*FLIGHTS!F26+0.1*FLIGHTS!I26+0.05*FLIGHTS!L26)))</f>
      </c>
      <c r="E28" s="205">
        <f>VLOOKUP(Sheet1!A27,FLIGHTS!$A$3:$B$38,2)</f>
      </c>
      <c r="F28" s="205">
        <f>VLOOKUP(Sheet1!B27,FLIGHTS!$D$3:$E$38,2)</f>
      </c>
      <c r="G28" s="205">
        <f>VLOOKUP(Sheet1!C27,FLIGHTS!$G$3:$H$38,2)</f>
      </c>
      <c r="H28" s="205">
        <f>VLOOKUP(Sheet1!D27,FLIGHTS!$J$3:$K$38,2)</f>
      </c>
      <c r="J28" s="25"/>
      <c r="L28" s="30" t="str">
        <f t="shared" si="2"/>
        <v> </v>
      </c>
      <c r="M28" t="e">
        <f t="shared" si="3"/>
        <v>#N/A</v>
      </c>
      <c r="N28" s="3" t="e">
        <f t="shared" si="4"/>
        <v>#N/A</v>
      </c>
      <c r="R28" s="100" t="e">
        <f>IF(C28=0," ",IF(COUNTIF($N$5:$N$40,$N28)&gt;1,MAX($R$5:$R27)+0.01,0))</f>
        <v>#N/A</v>
      </c>
      <c r="S28" s="100">
        <f t="shared" si="5"/>
      </c>
      <c r="T28" s="100" t="e">
        <f t="shared" si="0"/>
        <v>#N/A</v>
      </c>
      <c r="U28" s="100">
        <f t="shared" si="6"/>
      </c>
      <c r="V28" s="100">
        <f t="shared" si="7"/>
      </c>
      <c r="W28" s="100">
        <f t="shared" si="8"/>
      </c>
      <c r="X28" s="100">
        <f t="shared" si="9"/>
      </c>
      <c r="Y28" s="101" t="str">
        <f t="shared" si="10"/>
        <v> </v>
      </c>
    </row>
    <row r="29" spans="1:25" ht="12.75">
      <c r="A29" t="e">
        <f t="shared" si="1"/>
        <v>#N/A</v>
      </c>
      <c r="B29" s="164"/>
      <c r="C29" s="205" t="e">
        <f>IF(C28&lt;FLIGHTS!Q$2,C28+1,"")</f>
        <v>#N/A</v>
      </c>
      <c r="D29" s="204">
        <f>IF(FLIGHTS!B27="","",((0.2*FLIGHTS!C27+0.15*FLIGHTS!F27+0.1*FLIGHTS!I27+0.05*FLIGHTS!L27)))</f>
      </c>
      <c r="E29" s="205">
        <f>VLOOKUP(Sheet1!A28,FLIGHTS!$A$3:$B$38,2)</f>
      </c>
      <c r="F29" s="205">
        <f>VLOOKUP(Sheet1!B28,FLIGHTS!$D$3:$E$38,2)</f>
      </c>
      <c r="G29" s="205">
        <f>VLOOKUP(Sheet1!C28,FLIGHTS!$G$3:$H$38,2)</f>
      </c>
      <c r="H29" s="205">
        <f>VLOOKUP(Sheet1!D28,FLIGHTS!$J$3:$K$38,2)</f>
      </c>
      <c r="J29" s="25"/>
      <c r="L29" s="30" t="str">
        <f t="shared" si="2"/>
        <v> </v>
      </c>
      <c r="M29" t="e">
        <f t="shared" si="3"/>
        <v>#N/A</v>
      </c>
      <c r="N29" s="3" t="e">
        <f t="shared" si="4"/>
        <v>#N/A</v>
      </c>
      <c r="R29" s="100" t="e">
        <f>IF(C29=0," ",IF(COUNTIF($N$5:$N$40,$N29)&gt;1,MAX($R$5:$R28)+0.01,0))</f>
        <v>#N/A</v>
      </c>
      <c r="S29" s="100">
        <f t="shared" si="5"/>
      </c>
      <c r="T29" s="100" t="e">
        <f t="shared" si="0"/>
        <v>#N/A</v>
      </c>
      <c r="U29" s="100">
        <f t="shared" si="6"/>
      </c>
      <c r="V29" s="100">
        <f t="shared" si="7"/>
      </c>
      <c r="W29" s="100">
        <f t="shared" si="8"/>
      </c>
      <c r="X29" s="100">
        <f t="shared" si="9"/>
      </c>
      <c r="Y29" s="101" t="str">
        <f t="shared" si="10"/>
        <v> </v>
      </c>
    </row>
    <row r="30" spans="1:25" ht="12.75">
      <c r="A30" t="e">
        <f t="shared" si="1"/>
        <v>#N/A</v>
      </c>
      <c r="B30" s="164"/>
      <c r="C30" s="205" t="e">
        <f>IF(C29&lt;FLIGHTS!Q$2,C29+1,"")</f>
        <v>#N/A</v>
      </c>
      <c r="D30" s="204">
        <f>IF(FLIGHTS!B28="","",((0.2*FLIGHTS!C28+0.15*FLIGHTS!F28+0.1*FLIGHTS!I28+0.05*FLIGHTS!L28)))</f>
      </c>
      <c r="E30" s="205">
        <f>VLOOKUP(Sheet1!A29,FLIGHTS!$A$3:$B$38,2)</f>
      </c>
      <c r="F30" s="205">
        <f>VLOOKUP(Sheet1!B29,FLIGHTS!$D$3:$E$38,2)</f>
      </c>
      <c r="G30" s="205">
        <f>VLOOKUP(Sheet1!C29,FLIGHTS!$G$3:$H$38,2)</f>
      </c>
      <c r="H30" s="205">
        <f>VLOOKUP(Sheet1!D29,FLIGHTS!$J$3:$K$38,2)</f>
      </c>
      <c r="J30" s="25"/>
      <c r="L30" s="30" t="str">
        <f t="shared" si="2"/>
        <v> </v>
      </c>
      <c r="M30" t="e">
        <f t="shared" si="3"/>
        <v>#N/A</v>
      </c>
      <c r="N30" s="3" t="e">
        <f t="shared" si="4"/>
        <v>#N/A</v>
      </c>
      <c r="R30" s="100" t="e">
        <f>IF(C30=0," ",IF(COUNTIF($N$5:$N$40,$N30)&gt;1,MAX($R$5:$R29)+0.01,0))</f>
        <v>#N/A</v>
      </c>
      <c r="S30" s="100">
        <f t="shared" si="5"/>
      </c>
      <c r="T30" s="100" t="e">
        <f t="shared" si="0"/>
        <v>#N/A</v>
      </c>
      <c r="U30" s="100">
        <f t="shared" si="6"/>
      </c>
      <c r="V30" s="100">
        <f t="shared" si="7"/>
      </c>
      <c r="W30" s="100">
        <f t="shared" si="8"/>
      </c>
      <c r="X30" s="100">
        <f t="shared" si="9"/>
      </c>
      <c r="Y30" s="101" t="str">
        <f t="shared" si="10"/>
        <v> </v>
      </c>
    </row>
    <row r="31" spans="1:25" ht="12.75">
      <c r="A31" t="e">
        <f t="shared" si="1"/>
        <v>#N/A</v>
      </c>
      <c r="B31" s="164"/>
      <c r="C31" s="205" t="e">
        <f>IF(C30&lt;FLIGHTS!Q$2,C30+1,"")</f>
        <v>#N/A</v>
      </c>
      <c r="D31" s="204">
        <f>IF(FLIGHTS!B29="","",((0.2*FLIGHTS!C29+0.15*FLIGHTS!F29+0.1*FLIGHTS!I29+0.05*FLIGHTS!L29)))</f>
      </c>
      <c r="E31" s="205">
        <f>VLOOKUP(Sheet1!A30,FLIGHTS!$A$3:$B$38,2)</f>
      </c>
      <c r="F31" s="205">
        <f>VLOOKUP(Sheet1!B30,FLIGHTS!$D$3:$E$38,2)</f>
      </c>
      <c r="G31" s="205">
        <f>VLOOKUP(Sheet1!C30,FLIGHTS!$G$3:$H$38,2)</f>
      </c>
      <c r="H31" s="205">
        <f>VLOOKUP(Sheet1!D30,FLIGHTS!$J$3:$K$38,2)</f>
      </c>
      <c r="J31" s="25"/>
      <c r="L31" s="30" t="str">
        <f t="shared" si="2"/>
        <v> </v>
      </c>
      <c r="M31" t="e">
        <f t="shared" si="3"/>
        <v>#N/A</v>
      </c>
      <c r="N31" s="3" t="e">
        <f t="shared" si="4"/>
        <v>#N/A</v>
      </c>
      <c r="R31" s="100" t="e">
        <f>IF(C31=0," ",IF(COUNTIF($N$5:$N$40,$N31)&gt;1,MAX($R$5:$R30)+0.01,0))</f>
        <v>#N/A</v>
      </c>
      <c r="S31" s="100">
        <f t="shared" si="5"/>
      </c>
      <c r="T31" s="100" t="e">
        <f t="shared" si="0"/>
        <v>#N/A</v>
      </c>
      <c r="U31" s="100">
        <f t="shared" si="6"/>
      </c>
      <c r="V31" s="100">
        <f t="shared" si="7"/>
      </c>
      <c r="W31" s="100">
        <f t="shared" si="8"/>
      </c>
      <c r="X31" s="100">
        <f t="shared" si="9"/>
      </c>
      <c r="Y31" s="101" t="str">
        <f t="shared" si="10"/>
        <v> </v>
      </c>
    </row>
    <row r="32" spans="1:25" ht="12.75">
      <c r="A32" t="e">
        <f t="shared" si="1"/>
        <v>#N/A</v>
      </c>
      <c r="B32" s="164"/>
      <c r="C32" s="205" t="e">
        <f>IF(C31&lt;FLIGHTS!Q$2,C31+1,"")</f>
        <v>#N/A</v>
      </c>
      <c r="D32" s="204">
        <f>IF(FLIGHTS!B30="","",((0.2*FLIGHTS!C30+0.15*FLIGHTS!F30+0.1*FLIGHTS!I30+0.05*FLIGHTS!L30)))</f>
      </c>
      <c r="E32" s="205">
        <f>VLOOKUP(Sheet1!A31,FLIGHTS!$A$3:$B$38,2)</f>
      </c>
      <c r="F32" s="205">
        <f>VLOOKUP(Sheet1!B31,FLIGHTS!$D$3:$E$38,2)</f>
      </c>
      <c r="G32" s="205">
        <f>VLOOKUP(Sheet1!C31,FLIGHTS!$G$3:$H$38,2)</f>
      </c>
      <c r="H32" s="205">
        <f>VLOOKUP(Sheet1!D31,FLIGHTS!$J$3:$K$38,2)</f>
      </c>
      <c r="J32" s="25"/>
      <c r="L32" s="30" t="str">
        <f t="shared" si="2"/>
        <v> </v>
      </c>
      <c r="M32" t="e">
        <f t="shared" si="3"/>
        <v>#N/A</v>
      </c>
      <c r="N32" s="3" t="e">
        <f t="shared" si="4"/>
        <v>#N/A</v>
      </c>
      <c r="R32" s="100" t="e">
        <f>IF(C32=0," ",IF(COUNTIF($N$5:$N$40,$N32)&gt;1,MAX($R$5:$R31)+0.01,0))</f>
        <v>#N/A</v>
      </c>
      <c r="S32" s="100">
        <f t="shared" si="5"/>
      </c>
      <c r="T32" s="100" t="e">
        <f t="shared" si="0"/>
        <v>#N/A</v>
      </c>
      <c r="U32" s="100">
        <f t="shared" si="6"/>
      </c>
      <c r="V32" s="100">
        <f t="shared" si="7"/>
      </c>
      <c r="W32" s="100">
        <f t="shared" si="8"/>
      </c>
      <c r="X32" s="100">
        <f t="shared" si="9"/>
      </c>
      <c r="Y32" s="101" t="str">
        <f t="shared" si="10"/>
        <v> </v>
      </c>
    </row>
    <row r="33" spans="1:25" ht="12.75">
      <c r="A33" t="e">
        <f t="shared" si="1"/>
        <v>#N/A</v>
      </c>
      <c r="B33" s="164"/>
      <c r="C33" s="205" t="e">
        <f>IF(C32&lt;FLIGHTS!Q$2,C32+1,"")</f>
        <v>#N/A</v>
      </c>
      <c r="D33" s="204">
        <f>IF(FLIGHTS!B31="","",((0.2*FLIGHTS!C31+0.15*FLIGHTS!F31+0.1*FLIGHTS!I31+0.05*FLIGHTS!L31)))</f>
      </c>
      <c r="E33" s="205">
        <f>VLOOKUP(Sheet1!A32,FLIGHTS!$A$3:$B$38,2)</f>
      </c>
      <c r="F33" s="205">
        <f>VLOOKUP(Sheet1!B32,FLIGHTS!$D$3:$E$38,2)</f>
      </c>
      <c r="G33" s="205">
        <f>VLOOKUP(Sheet1!C32,FLIGHTS!$G$3:$H$38,2)</f>
      </c>
      <c r="H33" s="205">
        <f>VLOOKUP(Sheet1!D32,FLIGHTS!$J$3:$K$38,2)</f>
      </c>
      <c r="J33" s="25"/>
      <c r="L33" s="30" t="str">
        <f t="shared" si="2"/>
        <v> </v>
      </c>
      <c r="M33" t="e">
        <f t="shared" si="3"/>
        <v>#N/A</v>
      </c>
      <c r="N33" s="3" t="e">
        <f t="shared" si="4"/>
        <v>#N/A</v>
      </c>
      <c r="R33" s="100" t="e">
        <f>IF(C33=0," ",IF(COUNTIF($N$5:$N$40,$N33)&gt;1,MAX($R$5:$R32)+0.01,0))</f>
        <v>#N/A</v>
      </c>
      <c r="S33" s="100">
        <f t="shared" si="5"/>
      </c>
      <c r="T33" s="100" t="e">
        <f t="shared" si="0"/>
        <v>#N/A</v>
      </c>
      <c r="U33" s="100">
        <f t="shared" si="6"/>
      </c>
      <c r="V33" s="100">
        <f t="shared" si="7"/>
      </c>
      <c r="W33" s="100">
        <f t="shared" si="8"/>
      </c>
      <c r="X33" s="100">
        <f t="shared" si="9"/>
      </c>
      <c r="Y33" s="101" t="str">
        <f t="shared" si="10"/>
        <v> </v>
      </c>
    </row>
    <row r="34" spans="1:25" ht="12.75">
      <c r="A34" t="e">
        <f t="shared" si="1"/>
        <v>#N/A</v>
      </c>
      <c r="B34" s="164"/>
      <c r="C34" s="205" t="e">
        <f>IF(C33&lt;FLIGHTS!Q$2,C33+1,"")</f>
        <v>#N/A</v>
      </c>
      <c r="D34" s="204">
        <f>IF(FLIGHTS!B32="","",((0.2*FLIGHTS!C32+0.15*FLIGHTS!F32+0.1*FLIGHTS!I32+0.05*FLIGHTS!L32)))</f>
      </c>
      <c r="E34" s="205">
        <f>VLOOKUP(Sheet1!A33,FLIGHTS!$A$3:$B$38,2)</f>
      </c>
      <c r="F34" s="205">
        <f>VLOOKUP(Sheet1!B33,FLIGHTS!$D$3:$E$38,2)</f>
      </c>
      <c r="G34" s="205">
        <f>VLOOKUP(Sheet1!C33,FLIGHTS!$G$3:$H$38,2)</f>
      </c>
      <c r="H34" s="205">
        <f>VLOOKUP(Sheet1!D33,FLIGHTS!$J$3:$K$38,2)</f>
      </c>
      <c r="J34" s="25"/>
      <c r="L34" s="30" t="str">
        <f t="shared" si="2"/>
        <v> </v>
      </c>
      <c r="M34" t="e">
        <f t="shared" si="3"/>
        <v>#N/A</v>
      </c>
      <c r="N34" s="3" t="e">
        <f t="shared" si="4"/>
        <v>#N/A</v>
      </c>
      <c r="R34" s="100" t="e">
        <f>IF(C34=0," ",IF(COUNTIF($N$5:$N$40,$N34)&gt;1,MAX($R$5:$R33)+0.01,0))</f>
        <v>#N/A</v>
      </c>
      <c r="S34" s="100">
        <f t="shared" si="5"/>
      </c>
      <c r="T34" s="100" t="e">
        <f t="shared" si="0"/>
        <v>#N/A</v>
      </c>
      <c r="U34" s="100">
        <f t="shared" si="6"/>
      </c>
      <c r="V34" s="100">
        <f t="shared" si="7"/>
      </c>
      <c r="W34" s="100">
        <f t="shared" si="8"/>
      </c>
      <c r="X34" s="100">
        <f t="shared" si="9"/>
      </c>
      <c r="Y34" s="101" t="str">
        <f t="shared" si="10"/>
        <v> </v>
      </c>
    </row>
    <row r="35" spans="1:25" ht="12.75">
      <c r="A35" t="e">
        <f t="shared" si="1"/>
        <v>#N/A</v>
      </c>
      <c r="B35" s="164"/>
      <c r="C35" s="205" t="e">
        <f>IF(C34&lt;FLIGHTS!Q$2,C34+1,"")</f>
        <v>#N/A</v>
      </c>
      <c r="D35" s="204">
        <f>IF(FLIGHTS!B33="","",((0.2*FLIGHTS!C33+0.15*FLIGHTS!F33+0.1*FLIGHTS!I33+0.05*FLIGHTS!L33)))</f>
      </c>
      <c r="E35" s="205">
        <f>VLOOKUP(Sheet1!A34,FLIGHTS!$A$3:$B$38,2)</f>
      </c>
      <c r="F35" s="205">
        <f>VLOOKUP(Sheet1!B34,FLIGHTS!$D$3:$E$38,2)</f>
      </c>
      <c r="G35" s="205">
        <f>VLOOKUP(Sheet1!C34,FLIGHTS!$G$3:$H$38,2)</f>
      </c>
      <c r="H35" s="205">
        <f>VLOOKUP(Sheet1!D34,FLIGHTS!$J$3:$K$38,2)</f>
      </c>
      <c r="J35" s="25"/>
      <c r="L35" s="30" t="str">
        <f t="shared" si="2"/>
        <v> </v>
      </c>
      <c r="M35" t="e">
        <f t="shared" si="3"/>
        <v>#N/A</v>
      </c>
      <c r="N35" s="3" t="e">
        <f t="shared" si="4"/>
        <v>#N/A</v>
      </c>
      <c r="R35" s="100" t="e">
        <f>IF(C35=0," ",IF(COUNTIF($N$5:$N$40,$N35)&gt;1,MAX($R$5:$R34)+0.01,0))</f>
        <v>#N/A</v>
      </c>
      <c r="S35" s="100">
        <f t="shared" si="5"/>
      </c>
      <c r="T35" s="100" t="e">
        <f t="shared" si="0"/>
        <v>#N/A</v>
      </c>
      <c r="U35" s="100">
        <f t="shared" si="6"/>
      </c>
      <c r="V35" s="100">
        <f t="shared" si="7"/>
      </c>
      <c r="W35" s="100">
        <f t="shared" si="8"/>
      </c>
      <c r="X35" s="100">
        <f t="shared" si="9"/>
      </c>
      <c r="Y35" s="101" t="str">
        <f t="shared" si="10"/>
        <v> </v>
      </c>
    </row>
    <row r="36" spans="1:25" ht="12.75">
      <c r="A36" t="e">
        <f t="shared" si="1"/>
        <v>#N/A</v>
      </c>
      <c r="B36" s="164"/>
      <c r="C36" s="205" t="e">
        <f>IF(C35&lt;FLIGHTS!Q$2,C35+1,"")</f>
        <v>#N/A</v>
      </c>
      <c r="D36" s="204">
        <f>IF(FLIGHTS!B34="","",((0.2*FLIGHTS!C34+0.15*FLIGHTS!F34+0.1*FLIGHTS!I34+0.05*FLIGHTS!L34)))</f>
      </c>
      <c r="E36" s="205">
        <f>VLOOKUP(Sheet1!A35,FLIGHTS!$A$3:$B$38,2)</f>
      </c>
      <c r="F36" s="205">
        <f>VLOOKUP(Sheet1!B35,FLIGHTS!$D$3:$E$38,2)</f>
      </c>
      <c r="G36" s="205">
        <f>VLOOKUP(Sheet1!C35,FLIGHTS!$G$3:$H$38,2)</f>
      </c>
      <c r="H36" s="205">
        <f>VLOOKUP(Sheet1!D35,FLIGHTS!$J$3:$K$38,2)</f>
      </c>
      <c r="J36" s="25"/>
      <c r="L36" s="30" t="str">
        <f t="shared" si="2"/>
        <v> </v>
      </c>
      <c r="M36" t="e">
        <f t="shared" si="3"/>
        <v>#N/A</v>
      </c>
      <c r="N36" s="3" t="e">
        <f t="shared" si="4"/>
        <v>#N/A</v>
      </c>
      <c r="R36" s="100" t="e">
        <f>IF(C36=0," ",IF(COUNTIF($N$5:$N$40,$N36)&gt;1,MAX($R$5:$R35)+0.01,0))</f>
        <v>#N/A</v>
      </c>
      <c r="S36" s="100">
        <f t="shared" si="5"/>
      </c>
      <c r="T36" s="100" t="e">
        <f t="shared" si="0"/>
        <v>#N/A</v>
      </c>
      <c r="U36" s="100">
        <f t="shared" si="6"/>
      </c>
      <c r="V36" s="100">
        <f t="shared" si="7"/>
      </c>
      <c r="W36" s="100">
        <f t="shared" si="8"/>
      </c>
      <c r="X36" s="100">
        <f t="shared" si="9"/>
      </c>
      <c r="Y36" s="101" t="str">
        <f t="shared" si="10"/>
        <v> </v>
      </c>
    </row>
    <row r="37" spans="1:25" ht="12.75">
      <c r="A37" t="e">
        <f t="shared" si="1"/>
        <v>#N/A</v>
      </c>
      <c r="B37" s="164"/>
      <c r="C37" s="205" t="e">
        <f>IF(C36&lt;FLIGHTS!Q$2,C36+1,"")</f>
        <v>#N/A</v>
      </c>
      <c r="D37" s="204">
        <f>IF(FLIGHTS!B35="","",((0.2*FLIGHTS!C35+0.15*FLIGHTS!F35+0.1*FLIGHTS!I35+0.05*FLIGHTS!L35)))</f>
      </c>
      <c r="E37" s="205">
        <f>VLOOKUP(Sheet1!A36,FLIGHTS!$A$3:$B$38,2)</f>
      </c>
      <c r="F37" s="205">
        <f>VLOOKUP(Sheet1!B36,FLIGHTS!$D$3:$E$38,2)</f>
      </c>
      <c r="G37" s="205">
        <f>VLOOKUP(Sheet1!C36,FLIGHTS!$G$3:$H$38,2)</f>
      </c>
      <c r="H37" s="205">
        <f>VLOOKUP(Sheet1!D36,FLIGHTS!$J$3:$K$38,2)</f>
      </c>
      <c r="J37" s="25"/>
      <c r="L37" s="30" t="str">
        <f t="shared" si="2"/>
        <v> </v>
      </c>
      <c r="M37" t="e">
        <f t="shared" si="3"/>
        <v>#N/A</v>
      </c>
      <c r="N37" s="3" t="e">
        <f t="shared" si="4"/>
        <v>#N/A</v>
      </c>
      <c r="R37" s="100" t="e">
        <f>IF(C37=0," ",IF(COUNTIF($N$5:$N$40,$N37)&gt;1,MAX($R$5:$R36)+0.01,0))</f>
        <v>#N/A</v>
      </c>
      <c r="S37" s="100">
        <f t="shared" si="5"/>
      </c>
      <c r="T37" s="100" t="e">
        <f t="shared" si="0"/>
        <v>#N/A</v>
      </c>
      <c r="U37" s="100">
        <f t="shared" si="6"/>
      </c>
      <c r="V37" s="100">
        <f t="shared" si="7"/>
      </c>
      <c r="W37" s="100">
        <f t="shared" si="8"/>
      </c>
      <c r="X37" s="100">
        <f t="shared" si="9"/>
      </c>
      <c r="Y37" s="101" t="str">
        <f t="shared" si="10"/>
        <v> </v>
      </c>
    </row>
    <row r="38" spans="1:25" ht="12.75">
      <c r="A38" t="e">
        <f t="shared" si="1"/>
        <v>#N/A</v>
      </c>
      <c r="B38" s="164"/>
      <c r="C38" s="205" t="e">
        <f>IF(C37&lt;FLIGHTS!Q$2,C37+1,"")</f>
        <v>#N/A</v>
      </c>
      <c r="D38" s="204">
        <f>IF(FLIGHTS!B36="","",((0.2*FLIGHTS!C36+0.15*FLIGHTS!F36+0.1*FLIGHTS!I36+0.05*FLIGHTS!L36)))</f>
      </c>
      <c r="E38" s="205">
        <f>VLOOKUP(Sheet1!A37,FLIGHTS!$A$3:$B$38,2)</f>
      </c>
      <c r="F38" s="205">
        <f>VLOOKUP(Sheet1!B37,FLIGHTS!$D$3:$E$38,2)</f>
      </c>
      <c r="G38" s="205">
        <f>VLOOKUP(Sheet1!C37,FLIGHTS!$G$3:$H$38,2)</f>
      </c>
      <c r="H38" s="205">
        <f>VLOOKUP(Sheet1!D37,FLIGHTS!$J$3:$K$38,2)</f>
      </c>
      <c r="J38" s="25"/>
      <c r="L38" s="30" t="str">
        <f t="shared" si="2"/>
        <v> </v>
      </c>
      <c r="M38" t="e">
        <f t="shared" si="3"/>
        <v>#N/A</v>
      </c>
      <c r="N38" s="3" t="e">
        <f t="shared" si="4"/>
        <v>#N/A</v>
      </c>
      <c r="R38" s="100" t="e">
        <f>IF(C38=0," ",IF(COUNTIF($N$5:$N$40,$N38)&gt;1,MAX($R$5:$R37)+0.01,0))</f>
        <v>#N/A</v>
      </c>
      <c r="S38" s="100">
        <f t="shared" si="5"/>
      </c>
      <c r="T38" s="100" t="e">
        <f t="shared" si="0"/>
        <v>#N/A</v>
      </c>
      <c r="U38" s="100">
        <f t="shared" si="6"/>
      </c>
      <c r="V38" s="100">
        <f t="shared" si="7"/>
      </c>
      <c r="W38" s="100">
        <f t="shared" si="8"/>
      </c>
      <c r="X38" s="100">
        <f t="shared" si="9"/>
      </c>
      <c r="Y38" s="101" t="str">
        <f t="shared" si="10"/>
        <v> </v>
      </c>
    </row>
    <row r="39" spans="1:25" ht="12.75">
      <c r="A39" t="e">
        <f t="shared" si="1"/>
        <v>#N/A</v>
      </c>
      <c r="B39" s="164"/>
      <c r="C39" s="205" t="e">
        <f>IF(C38&lt;FLIGHTS!Q$2,C38+1,"")</f>
        <v>#N/A</v>
      </c>
      <c r="D39" s="204">
        <f>IF(FLIGHTS!B37="","",((0.2*FLIGHTS!C37+0.15*FLIGHTS!F37+0.1*FLIGHTS!I37+0.05*FLIGHTS!L37)))</f>
      </c>
      <c r="E39" s="205">
        <f>VLOOKUP(Sheet1!A38,FLIGHTS!$A$3:$B$38,2)</f>
      </c>
      <c r="F39" s="205">
        <f>VLOOKUP(Sheet1!B38,FLIGHTS!$D$3:$E$38,2)</f>
      </c>
      <c r="G39" s="205">
        <f>VLOOKUP(Sheet1!C38,FLIGHTS!$G$3:$H$38,2)</f>
      </c>
      <c r="H39" s="205">
        <f>VLOOKUP(Sheet1!D38,FLIGHTS!$J$3:$K$38,2)</f>
      </c>
      <c r="J39" s="25"/>
      <c r="L39" s="30" t="str">
        <f t="shared" si="2"/>
        <v> </v>
      </c>
      <c r="M39" t="e">
        <f t="shared" si="3"/>
        <v>#N/A</v>
      </c>
      <c r="N39" s="3" t="e">
        <f t="shared" si="4"/>
        <v>#N/A</v>
      </c>
      <c r="R39" s="100" t="e">
        <f>IF(C39=0," ",IF(COUNTIF($N$5:$N$40,$N39)&gt;1,MAX($R$5:$R38)+0.01,0))</f>
        <v>#N/A</v>
      </c>
      <c r="S39" s="100">
        <f t="shared" si="5"/>
      </c>
      <c r="T39" s="100" t="e">
        <f t="shared" si="0"/>
        <v>#N/A</v>
      </c>
      <c r="U39" s="100">
        <f t="shared" si="6"/>
      </c>
      <c r="V39" s="100">
        <f t="shared" si="7"/>
      </c>
      <c r="W39" s="100">
        <f t="shared" si="8"/>
      </c>
      <c r="X39" s="100">
        <f t="shared" si="9"/>
      </c>
      <c r="Y39" s="101" t="str">
        <f t="shared" si="10"/>
        <v> </v>
      </c>
    </row>
    <row r="40" spans="1:25" ht="12.75">
      <c r="A40" t="e">
        <f t="shared" si="1"/>
        <v>#N/A</v>
      </c>
      <c r="B40" s="164"/>
      <c r="C40" s="205" t="e">
        <f>IF(C39&lt;FLIGHTS!Q$2,C39+1,"")</f>
        <v>#N/A</v>
      </c>
      <c r="D40" s="204">
        <f>IF(FLIGHTS!B38="","",((0.2*FLIGHTS!C38+0.15*FLIGHTS!F38+0.1*FLIGHTS!I38+0.05*FLIGHTS!L38)))</f>
      </c>
      <c r="E40" s="205">
        <f>VLOOKUP(Sheet1!A39,FLIGHTS!$A$3:$B$38,2)</f>
      </c>
      <c r="F40" s="205">
        <f>VLOOKUP(Sheet1!B39,FLIGHTS!$D$3:$E$38,2)</f>
      </c>
      <c r="G40" s="205">
        <f>VLOOKUP(Sheet1!C39,FLIGHTS!$G$3:$H$38,2)</f>
      </c>
      <c r="H40" s="205">
        <f>VLOOKUP(Sheet1!D39,FLIGHTS!$J$3:$K$38,2)</f>
      </c>
      <c r="J40" s="25"/>
      <c r="L40" s="30" t="str">
        <f t="shared" si="2"/>
        <v> </v>
      </c>
      <c r="M40" t="e">
        <f t="shared" si="3"/>
        <v>#N/A</v>
      </c>
      <c r="N40" s="3" t="e">
        <f t="shared" si="4"/>
        <v>#N/A</v>
      </c>
      <c r="R40" s="100" t="e">
        <f>IF(C40=0," ",IF(COUNTIF($N$5:$N$40,$N40)&gt;1,MAX($R$5:$R39)+0.01,0))</f>
        <v>#N/A</v>
      </c>
      <c r="S40" s="100">
        <f t="shared" si="5"/>
      </c>
      <c r="T40" s="100" t="e">
        <f t="shared" si="0"/>
        <v>#N/A</v>
      </c>
      <c r="U40" s="100">
        <f t="shared" si="6"/>
      </c>
      <c r="V40" s="100">
        <f t="shared" si="7"/>
      </c>
      <c r="W40" s="100">
        <f t="shared" si="8"/>
      </c>
      <c r="X40" s="100">
        <f t="shared" si="9"/>
      </c>
      <c r="Y40" s="101" t="str">
        <f t="shared" si="10"/>
        <v> </v>
      </c>
    </row>
  </sheetData>
  <sheetProtection sheet="1" selectLockedCells="1"/>
  <mergeCells count="6">
    <mergeCell ref="P3:P4"/>
    <mergeCell ref="P5:P6"/>
    <mergeCell ref="B2:L2"/>
    <mergeCell ref="B1:E1"/>
    <mergeCell ref="F1:G1"/>
    <mergeCell ref="H1:I1"/>
  </mergeCells>
  <printOptions horizontalCentered="1" verticalCentered="1"/>
  <pageMargins left="0.5" right="0.5" top="0.5" bottom="0.5" header="0.5" footer="0.5"/>
  <pageSetup horizontalDpi="300" verticalDpi="3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showZeros="0" zoomScale="63" zoomScaleNormal="63" zoomScalePageLayoutView="0" workbookViewId="0" topLeftCell="B1">
      <selection activeCell="F49" sqref="F49"/>
    </sheetView>
  </sheetViews>
  <sheetFormatPr defaultColWidth="9.140625" defaultRowHeight="12.75"/>
  <cols>
    <col min="1" max="1" width="0" style="0" hidden="1" customWidth="1"/>
    <col min="2" max="2" width="6.140625" style="4" customWidth="1"/>
    <col min="3" max="3" width="5.421875" style="0" customWidth="1"/>
    <col min="4" max="4" width="7.421875" style="0" customWidth="1"/>
    <col min="5" max="8" width="25.7109375" style="0" customWidth="1"/>
    <col min="9" max="9" width="3.140625" style="0" customWidth="1"/>
    <col min="10" max="10" width="11.140625" style="0" customWidth="1"/>
    <col min="11" max="11" width="2.140625" style="0" customWidth="1"/>
    <col min="12" max="12" width="9.421875" style="0" bestFit="1" customWidth="1"/>
    <col min="13" max="13" width="9.140625" style="0" hidden="1" customWidth="1"/>
    <col min="14" max="14" width="10.00390625" style="0" bestFit="1" customWidth="1"/>
    <col min="15" max="15" width="3.8515625" style="0" customWidth="1"/>
    <col min="16" max="16" width="9.28125" style="0" bestFit="1" customWidth="1"/>
    <col min="17" max="17" width="8.8515625" style="0" customWidth="1"/>
    <col min="18" max="19" width="9.140625" style="0" hidden="1" customWidth="1"/>
    <col min="20" max="20" width="0.2890625" style="0" hidden="1" customWidth="1"/>
    <col min="21" max="22" width="12.140625" style="0" hidden="1" customWidth="1"/>
    <col min="23" max="24" width="12.00390625" style="0" hidden="1" customWidth="1"/>
    <col min="25" max="25" width="11.421875" style="0" hidden="1" customWidth="1"/>
  </cols>
  <sheetData>
    <row r="1" spans="2:16" ht="31.5" customHeight="1" thickBot="1">
      <c r="B1" s="238" t="str">
        <f>'Day-1'!B1:E1</f>
        <v>Team Championship</v>
      </c>
      <c r="C1" s="239"/>
      <c r="D1" s="239"/>
      <c r="E1" s="239"/>
      <c r="F1" s="240" t="s">
        <v>126</v>
      </c>
      <c r="G1" s="240"/>
      <c r="H1" s="240" t="s">
        <v>127</v>
      </c>
      <c r="I1" s="240"/>
      <c r="J1" s="191" t="s">
        <v>69</v>
      </c>
      <c r="K1" s="76"/>
      <c r="L1" s="77"/>
      <c r="M1" s="76"/>
      <c r="P1" s="9" t="s">
        <v>78</v>
      </c>
    </row>
    <row r="2" spans="2:16" ht="26.25" customHeight="1" thickBot="1">
      <c r="B2" s="237" t="s">
        <v>12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N2" s="63" t="s">
        <v>32</v>
      </c>
      <c r="P2" s="66" t="s">
        <v>68</v>
      </c>
    </row>
    <row r="3" spans="2:16" s="4" customFormat="1" ht="12.75">
      <c r="B3" s="4" t="s">
        <v>24</v>
      </c>
      <c r="C3" s="4" t="s">
        <v>5</v>
      </c>
      <c r="D3" s="4" t="s">
        <v>21</v>
      </c>
      <c r="E3" s="4" t="s">
        <v>0</v>
      </c>
      <c r="F3" s="4" t="s">
        <v>1</v>
      </c>
      <c r="G3" s="4" t="s">
        <v>2</v>
      </c>
      <c r="H3" s="4" t="s">
        <v>3</v>
      </c>
      <c r="J3" s="4" t="s">
        <v>4</v>
      </c>
      <c r="L3" s="4" t="s">
        <v>9</v>
      </c>
      <c r="N3" s="52">
        <f>'Day-1'!N3</f>
        <v>36</v>
      </c>
      <c r="P3" s="235"/>
    </row>
    <row r="4" spans="3:25" ht="13.5" thickBot="1">
      <c r="C4" s="2"/>
      <c r="D4" s="2"/>
      <c r="H4" s="49"/>
      <c r="P4" s="236"/>
      <c r="R4" s="2"/>
      <c r="S4" s="2"/>
      <c r="T4" s="2">
        <v>1</v>
      </c>
      <c r="U4" s="2">
        <v>2</v>
      </c>
      <c r="V4" s="2">
        <v>3</v>
      </c>
      <c r="W4" s="2">
        <v>4</v>
      </c>
      <c r="X4" s="2">
        <v>5</v>
      </c>
      <c r="Y4" s="2">
        <v>6</v>
      </c>
    </row>
    <row r="5" spans="1:25" ht="12.75">
      <c r="A5" t="e">
        <f>M5</f>
        <v>#VALUE!</v>
      </c>
      <c r="B5" s="164"/>
      <c r="C5" s="3">
        <v>1</v>
      </c>
      <c r="D5" s="29" t="e">
        <f>IF(FLIGHTS!C3="","",ABS(0.25*FLIGHTS!C3))</f>
        <v>#N/A</v>
      </c>
      <c r="E5" s="49" t="e">
        <f>VLOOKUP(Sheet1!A4,FLIGHTS!$A$3:$B$38,2)</f>
        <v>#N/A</v>
      </c>
      <c r="F5" s="49" t="e">
        <f>IF(C5="","",VLOOKUP('Sheet-2'!B3,FLIGHTS!$D$3:$E$38,2))</f>
        <v>#N/A</v>
      </c>
      <c r="G5" s="49" t="e">
        <f>IF(C5="","",VLOOKUP('Sheet-2'!C3,FLIGHTS!$G$3:$H$38,2))</f>
        <v>#N/A</v>
      </c>
      <c r="H5" s="49" t="e">
        <f>IF(C5="","",VLOOKUP('Sheet-2'!D3,FLIGHTS!$J$3:$K$38,2))</f>
        <v>#N/A</v>
      </c>
      <c r="J5" s="25"/>
      <c r="L5" s="30" t="str">
        <f aca="true" t="shared" si="0" ref="L5:L40">IF(J5=0," ",SUM(J5-D5-$L$1))</f>
        <v> </v>
      </c>
      <c r="M5" t="e">
        <f>IF(C5="","",RANK(L5,L$5:L$40,1))</f>
        <v>#VALUE!</v>
      </c>
      <c r="N5" s="3" t="e">
        <f aca="true" t="shared" si="1" ref="N5:N40">IF(M5&gt;$N$3," ",M5)</f>
        <v>#VALUE!</v>
      </c>
      <c r="P5" s="235"/>
      <c r="R5" s="100"/>
      <c r="S5" s="100">
        <f>IF(J5="","",N5+R5)</f>
      </c>
      <c r="T5" s="100" t="e">
        <f aca="true" t="shared" si="2" ref="T5:T40">IF(C5="","",RANK(S5,S$5:S$40,1))</f>
        <v>#VALUE!</v>
      </c>
      <c r="U5" s="100" t="e">
        <f>E5</f>
        <v>#N/A</v>
      </c>
      <c r="V5" s="100" t="e">
        <f aca="true" t="shared" si="3" ref="V5:X20">F5</f>
        <v>#N/A</v>
      </c>
      <c r="W5" s="100" t="e">
        <f t="shared" si="3"/>
        <v>#N/A</v>
      </c>
      <c r="X5" s="100" t="e">
        <f t="shared" si="3"/>
        <v>#N/A</v>
      </c>
      <c r="Y5" s="101" t="str">
        <f>L5</f>
        <v> </v>
      </c>
    </row>
    <row r="6" spans="1:25" ht="13.5" thickBot="1">
      <c r="A6" t="e">
        <f aca="true" t="shared" si="4" ref="A6:A40">M6</f>
        <v>#N/A</v>
      </c>
      <c r="B6" s="164"/>
      <c r="C6" s="3" t="e">
        <f>IF(C5&lt;FLIGHTS!Q$2,C5+1,"")</f>
        <v>#N/A</v>
      </c>
      <c r="D6" s="29">
        <f>IF(FLIGHTS!C4="","",ABS(0.25*FLIGHTS!C4))</f>
      </c>
      <c r="E6" s="49">
        <f>VLOOKUP(Sheet1!A5,FLIGHTS!$A$3:$B$38,2)</f>
      </c>
      <c r="F6" s="49" t="e">
        <f>IF(C6="","",VLOOKUP('Sheet-2'!B4,FLIGHTS!$D$3:$E$38,2))</f>
        <v>#N/A</v>
      </c>
      <c r="G6" s="49" t="e">
        <f>IF(C6="","",VLOOKUP('Sheet-2'!C4,FLIGHTS!$G$3:$H$38,2))</f>
        <v>#N/A</v>
      </c>
      <c r="H6" s="49" t="e">
        <f>IF(C6="","",VLOOKUP('Sheet-2'!D4,FLIGHTS!$J$3:$K$38,2))</f>
        <v>#N/A</v>
      </c>
      <c r="J6" s="25"/>
      <c r="L6" s="30" t="str">
        <f t="shared" si="0"/>
        <v> </v>
      </c>
      <c r="M6" t="e">
        <f aca="true" t="shared" si="5" ref="M6:M40">IF(C6="","",RANK(L6,L$5:L$40,1))</f>
        <v>#N/A</v>
      </c>
      <c r="N6" s="3" t="e">
        <f t="shared" si="1"/>
        <v>#N/A</v>
      </c>
      <c r="P6" s="236"/>
      <c r="R6" s="100" t="e">
        <f>IF(N6=0," ",IF(COUNTIF($N$5:$N$40,$N6)&gt;1,MAX($R$5:$R5)+0.01,0))</f>
        <v>#N/A</v>
      </c>
      <c r="S6" s="100">
        <f aca="true" t="shared" si="6" ref="S6:S40">IF(J6="","",N6+R6)</f>
      </c>
      <c r="T6" s="100" t="e">
        <f t="shared" si="2"/>
        <v>#N/A</v>
      </c>
      <c r="U6" s="100">
        <f aca="true" t="shared" si="7" ref="U6:X40">E6</f>
      </c>
      <c r="V6" s="100" t="e">
        <f t="shared" si="3"/>
        <v>#N/A</v>
      </c>
      <c r="W6" s="100" t="e">
        <f t="shared" si="3"/>
        <v>#N/A</v>
      </c>
      <c r="X6" s="100" t="e">
        <f t="shared" si="3"/>
        <v>#N/A</v>
      </c>
      <c r="Y6" s="101" t="str">
        <f aca="true" t="shared" si="8" ref="Y6:Y40">L6</f>
        <v> </v>
      </c>
    </row>
    <row r="7" spans="1:25" ht="12.75">
      <c r="A7" t="e">
        <f t="shared" si="4"/>
        <v>#N/A</v>
      </c>
      <c r="B7" s="164"/>
      <c r="C7" s="3" t="e">
        <f>IF(C6&lt;FLIGHTS!Q$2,C6+1,"")</f>
        <v>#N/A</v>
      </c>
      <c r="D7" s="29">
        <f>IF(FLIGHTS!C5="","",ABS(0.25*FLIGHTS!C5))</f>
      </c>
      <c r="E7" s="49">
        <f>VLOOKUP(Sheet1!A6,FLIGHTS!$A$3:$B$38,2)</f>
      </c>
      <c r="F7" s="49" t="e">
        <f>IF(C7="","",VLOOKUP('Sheet-2'!B5,FLIGHTS!$D$3:$E$38,2))</f>
        <v>#N/A</v>
      </c>
      <c r="G7" s="49" t="e">
        <f>IF(C7="","",VLOOKUP('Sheet-2'!C5,FLIGHTS!$G$3:$H$38,2))</f>
        <v>#N/A</v>
      </c>
      <c r="H7" s="49" t="e">
        <f>IF(C7="","",VLOOKUP('Sheet-2'!D5,FLIGHTS!$J$3:$K$38,2))</f>
        <v>#N/A</v>
      </c>
      <c r="J7" s="25"/>
      <c r="L7" s="30" t="str">
        <f t="shared" si="0"/>
        <v> </v>
      </c>
      <c r="M7" t="e">
        <f t="shared" si="5"/>
        <v>#N/A</v>
      </c>
      <c r="N7" s="3" t="e">
        <f t="shared" si="1"/>
        <v>#N/A</v>
      </c>
      <c r="P7" s="235"/>
      <c r="R7" s="100" t="e">
        <f>IF(N7=0," ",IF(COUNTIF($N$5:$N$40,$N7)&gt;1,MAX($R$5:$R6)+0.01,0))</f>
        <v>#N/A</v>
      </c>
      <c r="S7" s="100">
        <f t="shared" si="6"/>
      </c>
      <c r="T7" s="100" t="e">
        <f t="shared" si="2"/>
        <v>#N/A</v>
      </c>
      <c r="U7" s="100">
        <f t="shared" si="7"/>
      </c>
      <c r="V7" s="100" t="e">
        <f t="shared" si="3"/>
        <v>#N/A</v>
      </c>
      <c r="W7" s="100" t="e">
        <f t="shared" si="3"/>
        <v>#N/A</v>
      </c>
      <c r="X7" s="100" t="e">
        <f t="shared" si="3"/>
        <v>#N/A</v>
      </c>
      <c r="Y7" s="101" t="str">
        <f t="shared" si="8"/>
        <v> </v>
      </c>
    </row>
    <row r="8" spans="1:25" ht="13.5" thickBot="1">
      <c r="A8" t="e">
        <f t="shared" si="4"/>
        <v>#N/A</v>
      </c>
      <c r="B8" s="164"/>
      <c r="C8" s="3" t="e">
        <f>IF(C7&lt;FLIGHTS!Q$2,C7+1,"")</f>
        <v>#N/A</v>
      </c>
      <c r="D8" s="29">
        <f>IF(FLIGHTS!C6="","",ABS(0.25*FLIGHTS!C6))</f>
      </c>
      <c r="E8" s="49">
        <f>VLOOKUP(Sheet1!A7,FLIGHTS!$A$3:$B$38,2)</f>
      </c>
      <c r="F8" s="49" t="e">
        <f>IF(C8="","",VLOOKUP('Sheet-2'!B6,FLIGHTS!$D$3:$E$38,2))</f>
        <v>#N/A</v>
      </c>
      <c r="G8" s="49" t="e">
        <f>IF(C8="","",VLOOKUP('Sheet-2'!C6,FLIGHTS!$G$3:$H$38,2))</f>
        <v>#N/A</v>
      </c>
      <c r="H8" s="49" t="e">
        <f>IF(C8="","",VLOOKUP('Sheet-2'!D6,FLIGHTS!$J$3:$K$38,2))</f>
        <v>#N/A</v>
      </c>
      <c r="J8" s="25"/>
      <c r="L8" s="30" t="str">
        <f t="shared" si="0"/>
        <v> </v>
      </c>
      <c r="M8" t="e">
        <f t="shared" si="5"/>
        <v>#N/A</v>
      </c>
      <c r="N8" s="3" t="e">
        <f t="shared" si="1"/>
        <v>#N/A</v>
      </c>
      <c r="P8" s="236"/>
      <c r="R8" s="100" t="e">
        <f>IF(N8=0," ",IF(COUNTIF($N$5:$N$40,$N8)&gt;1,MAX($R$5:$R7)+0.01,0))</f>
        <v>#N/A</v>
      </c>
      <c r="S8" s="100">
        <f t="shared" si="6"/>
      </c>
      <c r="T8" s="100" t="e">
        <f>IF(C8="","",RANK(S8,S$5:S$40,1))</f>
        <v>#N/A</v>
      </c>
      <c r="U8" s="100">
        <f t="shared" si="7"/>
      </c>
      <c r="V8" s="100" t="e">
        <f t="shared" si="3"/>
        <v>#N/A</v>
      </c>
      <c r="W8" s="100" t="e">
        <f t="shared" si="3"/>
        <v>#N/A</v>
      </c>
      <c r="X8" s="100" t="e">
        <f t="shared" si="3"/>
        <v>#N/A</v>
      </c>
      <c r="Y8" s="101" t="str">
        <f t="shared" si="8"/>
        <v> </v>
      </c>
    </row>
    <row r="9" spans="1:25" ht="12.75">
      <c r="A9" t="e">
        <f t="shared" si="4"/>
        <v>#N/A</v>
      </c>
      <c r="B9" s="164"/>
      <c r="C9" s="3" t="e">
        <f>IF(C8&lt;FLIGHTS!Q$2,C8+1,"")</f>
        <v>#N/A</v>
      </c>
      <c r="D9" s="29">
        <f>IF(FLIGHTS!C7="","",ABS(0.25*FLIGHTS!C7))</f>
      </c>
      <c r="E9" s="49">
        <f>VLOOKUP(Sheet1!A8,FLIGHTS!$A$3:$B$38,2)</f>
      </c>
      <c r="F9" s="49" t="e">
        <f>IF(C9="","",VLOOKUP('Sheet-2'!B7,FLIGHTS!$D$3:$E$38,2))</f>
        <v>#N/A</v>
      </c>
      <c r="G9" s="49" t="e">
        <f>IF(C9="","",VLOOKUP('Sheet-2'!C7,FLIGHTS!$G$3:$H$38,2))</f>
        <v>#N/A</v>
      </c>
      <c r="H9" s="49" t="e">
        <f>IF(C9="","",VLOOKUP('Sheet-2'!D7,FLIGHTS!$J$3:$K$38,2))</f>
        <v>#N/A</v>
      </c>
      <c r="J9" s="25"/>
      <c r="L9" s="30" t="str">
        <f t="shared" si="0"/>
        <v> </v>
      </c>
      <c r="M9" t="e">
        <f t="shared" si="5"/>
        <v>#N/A</v>
      </c>
      <c r="N9" s="3" t="e">
        <f t="shared" si="1"/>
        <v>#N/A</v>
      </c>
      <c r="P9" s="235"/>
      <c r="R9" s="100" t="e">
        <f>IF(N9=0," ",IF(COUNTIF($N$5:$N$40,$N9)&gt;1,MAX($R$5:$R8)+0.01,0))</f>
        <v>#N/A</v>
      </c>
      <c r="S9" s="100">
        <f t="shared" si="6"/>
      </c>
      <c r="T9" s="100" t="e">
        <f t="shared" si="2"/>
        <v>#N/A</v>
      </c>
      <c r="U9" s="100">
        <f t="shared" si="7"/>
      </c>
      <c r="V9" s="100" t="e">
        <f t="shared" si="3"/>
        <v>#N/A</v>
      </c>
      <c r="W9" s="100" t="e">
        <f t="shared" si="3"/>
        <v>#N/A</v>
      </c>
      <c r="X9" s="100" t="e">
        <f t="shared" si="3"/>
        <v>#N/A</v>
      </c>
      <c r="Y9" s="101" t="str">
        <f t="shared" si="8"/>
        <v> </v>
      </c>
    </row>
    <row r="10" spans="1:25" ht="13.5" thickBot="1">
      <c r="A10" t="e">
        <f t="shared" si="4"/>
        <v>#N/A</v>
      </c>
      <c r="B10" s="164"/>
      <c r="C10" s="3" t="e">
        <f>IF(C9&lt;FLIGHTS!Q$2,C9+1,"")</f>
        <v>#N/A</v>
      </c>
      <c r="D10" s="29">
        <f>IF(FLIGHTS!C8="","",ABS(0.25*FLIGHTS!C8))</f>
      </c>
      <c r="E10" s="49">
        <f>VLOOKUP(Sheet1!A9,FLIGHTS!$A$3:$B$38,2)</f>
      </c>
      <c r="F10" s="49" t="e">
        <f>IF(C10="","",VLOOKUP('Sheet-2'!B8,FLIGHTS!$D$3:$E$38,2))</f>
        <v>#N/A</v>
      </c>
      <c r="G10" s="49" t="e">
        <f>IF(C10="","",VLOOKUP('Sheet-2'!C8,FLIGHTS!$G$3:$H$38,2))</f>
        <v>#N/A</v>
      </c>
      <c r="H10" s="49" t="e">
        <f>IF(C10="","",VLOOKUP('Sheet-2'!D8,FLIGHTS!$J$3:$K$38,2))</f>
        <v>#N/A</v>
      </c>
      <c r="J10" s="25"/>
      <c r="L10" s="30" t="str">
        <f t="shared" si="0"/>
        <v> </v>
      </c>
      <c r="M10" t="e">
        <f t="shared" si="5"/>
        <v>#N/A</v>
      </c>
      <c r="N10" s="3" t="e">
        <f t="shared" si="1"/>
        <v>#N/A</v>
      </c>
      <c r="P10" s="236"/>
      <c r="R10" s="100" t="e">
        <f>IF(N10=0," ",IF(COUNTIF($N$5:$N$40,$N10)&gt;1,MAX($R$5:$R9)+0.01,0))</f>
        <v>#N/A</v>
      </c>
      <c r="S10" s="100">
        <f t="shared" si="6"/>
      </c>
      <c r="T10" s="100" t="e">
        <f t="shared" si="2"/>
        <v>#N/A</v>
      </c>
      <c r="U10" s="100">
        <f t="shared" si="7"/>
      </c>
      <c r="V10" s="100" t="e">
        <f t="shared" si="3"/>
        <v>#N/A</v>
      </c>
      <c r="W10" s="100" t="e">
        <f t="shared" si="3"/>
        <v>#N/A</v>
      </c>
      <c r="X10" s="100" t="e">
        <f t="shared" si="3"/>
        <v>#N/A</v>
      </c>
      <c r="Y10" s="101" t="str">
        <f t="shared" si="8"/>
        <v> </v>
      </c>
    </row>
    <row r="11" spans="1:25" ht="12.75">
      <c r="A11" t="e">
        <f t="shared" si="4"/>
        <v>#N/A</v>
      </c>
      <c r="B11" s="164"/>
      <c r="C11" s="3" t="e">
        <f>IF(C10&lt;FLIGHTS!Q$2,C10+1,"")</f>
        <v>#N/A</v>
      </c>
      <c r="D11" s="29">
        <f>IF(FLIGHTS!C9="","",ABS(0.25*FLIGHTS!C9))</f>
      </c>
      <c r="E11" s="49">
        <f>VLOOKUP(Sheet1!A10,FLIGHTS!$A$3:$B$38,2)</f>
      </c>
      <c r="F11" s="49" t="e">
        <f>IF(C11="","",VLOOKUP('Sheet-2'!B9,FLIGHTS!$D$3:$E$38,2))</f>
        <v>#N/A</v>
      </c>
      <c r="G11" s="49" t="e">
        <f>IF(C11="","",VLOOKUP('Sheet-2'!C9,FLIGHTS!$G$3:$H$38,2))</f>
        <v>#N/A</v>
      </c>
      <c r="H11" s="49" t="e">
        <f>IF(C11="","",VLOOKUP('Sheet-2'!D9,FLIGHTS!$J$3:$K$38,2))</f>
        <v>#N/A</v>
      </c>
      <c r="J11" s="25"/>
      <c r="L11" s="30" t="str">
        <f t="shared" si="0"/>
        <v> </v>
      </c>
      <c r="M11" t="e">
        <f t="shared" si="5"/>
        <v>#N/A</v>
      </c>
      <c r="N11" s="3" t="e">
        <f t="shared" si="1"/>
        <v>#N/A</v>
      </c>
      <c r="R11" s="100" t="e">
        <f>IF(N11=0," ",IF(COUNTIF($N$5:$N$40,$N11)&gt;1,MAX($R$5:$R10)+0.01,0))</f>
        <v>#N/A</v>
      </c>
      <c r="S11" s="100">
        <f t="shared" si="6"/>
      </c>
      <c r="T11" s="100" t="e">
        <f t="shared" si="2"/>
        <v>#N/A</v>
      </c>
      <c r="U11" s="100">
        <f t="shared" si="7"/>
      </c>
      <c r="V11" s="100" t="e">
        <f t="shared" si="3"/>
        <v>#N/A</v>
      </c>
      <c r="W11" s="100" t="e">
        <f t="shared" si="3"/>
        <v>#N/A</v>
      </c>
      <c r="X11" s="100" t="e">
        <f t="shared" si="3"/>
        <v>#N/A</v>
      </c>
      <c r="Y11" s="101" t="str">
        <f t="shared" si="8"/>
        <v> </v>
      </c>
    </row>
    <row r="12" spans="1:25" ht="12.75">
      <c r="A12" t="e">
        <f t="shared" si="4"/>
        <v>#N/A</v>
      </c>
      <c r="B12" s="164"/>
      <c r="C12" s="3" t="e">
        <f>IF(C11&lt;FLIGHTS!Q$2,C11+1,"")</f>
        <v>#N/A</v>
      </c>
      <c r="D12" s="29">
        <f>IF(FLIGHTS!C10="","",ABS(0.25*FLIGHTS!C10))</f>
      </c>
      <c r="E12" s="49">
        <f>VLOOKUP(Sheet1!A11,FLIGHTS!$A$3:$B$38,2)</f>
      </c>
      <c r="F12" s="49" t="e">
        <f>IF(C12="","",VLOOKUP('Sheet-2'!B10,FLIGHTS!$D$3:$E$38,2))</f>
        <v>#N/A</v>
      </c>
      <c r="G12" s="49" t="e">
        <f>IF(C12="","",VLOOKUP('Sheet-2'!C10,FLIGHTS!$G$3:$H$38,2))</f>
        <v>#N/A</v>
      </c>
      <c r="H12" s="49" t="e">
        <f>IF(C12="","",VLOOKUP('Sheet-2'!D10,FLIGHTS!$J$3:$K$38,2))</f>
        <v>#N/A</v>
      </c>
      <c r="J12" s="25"/>
      <c r="L12" s="30" t="str">
        <f t="shared" si="0"/>
        <v> </v>
      </c>
      <c r="M12" t="e">
        <f t="shared" si="5"/>
        <v>#N/A</v>
      </c>
      <c r="N12" s="3" t="e">
        <f t="shared" si="1"/>
        <v>#N/A</v>
      </c>
      <c r="R12" s="100" t="e">
        <f>IF(N12=0," ",IF(COUNTIF($N$5:$N$40,$N12)&gt;1,MAX($R$5:$R11)+0.01,0))</f>
        <v>#N/A</v>
      </c>
      <c r="S12" s="100">
        <f t="shared" si="6"/>
      </c>
      <c r="T12" s="100" t="e">
        <f t="shared" si="2"/>
        <v>#N/A</v>
      </c>
      <c r="U12" s="100">
        <f t="shared" si="7"/>
      </c>
      <c r="V12" s="100" t="e">
        <f t="shared" si="3"/>
        <v>#N/A</v>
      </c>
      <c r="W12" s="100" t="e">
        <f t="shared" si="3"/>
        <v>#N/A</v>
      </c>
      <c r="X12" s="100" t="e">
        <f t="shared" si="3"/>
        <v>#N/A</v>
      </c>
      <c r="Y12" s="101" t="str">
        <f t="shared" si="8"/>
        <v> </v>
      </c>
    </row>
    <row r="13" spans="1:25" ht="12.75">
      <c r="A13" t="e">
        <f t="shared" si="4"/>
        <v>#N/A</v>
      </c>
      <c r="B13" s="164"/>
      <c r="C13" s="3" t="e">
        <f>IF(C12&lt;FLIGHTS!Q$2,C12+1,"")</f>
        <v>#N/A</v>
      </c>
      <c r="D13" s="29">
        <f>IF(FLIGHTS!C11="","",ABS(0.25*FLIGHTS!C11))</f>
      </c>
      <c r="E13" s="49">
        <f>VLOOKUP(Sheet1!A12,FLIGHTS!$A$3:$B$38,2)</f>
      </c>
      <c r="F13" s="49" t="e">
        <f>IF(C13="","",VLOOKUP('Sheet-2'!B11,FLIGHTS!$D$3:$E$38,2))</f>
        <v>#N/A</v>
      </c>
      <c r="G13" s="49" t="e">
        <f>IF(C13="","",VLOOKUP('Sheet-2'!C11,FLIGHTS!$G$3:$H$38,2))</f>
        <v>#N/A</v>
      </c>
      <c r="H13" s="49" t="e">
        <f>IF(C13="","",VLOOKUP('Sheet-2'!D11,FLIGHTS!$J$3:$K$38,2))</f>
        <v>#N/A</v>
      </c>
      <c r="J13" s="25"/>
      <c r="L13" s="30" t="str">
        <f t="shared" si="0"/>
        <v> </v>
      </c>
      <c r="M13" t="e">
        <f t="shared" si="5"/>
        <v>#N/A</v>
      </c>
      <c r="N13" s="3" t="e">
        <f t="shared" si="1"/>
        <v>#N/A</v>
      </c>
      <c r="R13" s="100" t="e">
        <f>IF(N13=0," ",IF(COUNTIF($N$5:$N$40,$N13)&gt;1,MAX($R$5:$R12)+0.01,0))</f>
        <v>#N/A</v>
      </c>
      <c r="S13" s="100">
        <f t="shared" si="6"/>
      </c>
      <c r="T13" s="100" t="e">
        <f t="shared" si="2"/>
        <v>#N/A</v>
      </c>
      <c r="U13" s="100">
        <f t="shared" si="7"/>
      </c>
      <c r="V13" s="100" t="e">
        <f t="shared" si="3"/>
        <v>#N/A</v>
      </c>
      <c r="W13" s="100" t="e">
        <f t="shared" si="3"/>
        <v>#N/A</v>
      </c>
      <c r="X13" s="100" t="e">
        <f t="shared" si="3"/>
        <v>#N/A</v>
      </c>
      <c r="Y13" s="101" t="str">
        <f t="shared" si="8"/>
        <v> </v>
      </c>
    </row>
    <row r="14" spans="1:25" ht="12.75">
      <c r="A14" t="e">
        <f t="shared" si="4"/>
        <v>#N/A</v>
      </c>
      <c r="B14" s="164"/>
      <c r="C14" s="3" t="e">
        <f>IF(C13&lt;FLIGHTS!Q$2,C13+1,"")</f>
        <v>#N/A</v>
      </c>
      <c r="D14" s="29">
        <f>IF(FLIGHTS!C12="","",ABS(0.25*FLIGHTS!C12))</f>
      </c>
      <c r="E14" s="49">
        <f>VLOOKUP(Sheet1!A13,FLIGHTS!$A$3:$B$38,2)</f>
      </c>
      <c r="F14" s="49" t="e">
        <f>IF(C14="","",VLOOKUP('Sheet-2'!B12,FLIGHTS!$D$3:$E$38,2))</f>
        <v>#N/A</v>
      </c>
      <c r="G14" s="49" t="e">
        <f>IF(C14="","",VLOOKUP('Sheet-2'!C12,FLIGHTS!$G$3:$H$38,2))</f>
        <v>#N/A</v>
      </c>
      <c r="H14" s="49" t="e">
        <f>IF(C14="","",VLOOKUP('Sheet-2'!D12,FLIGHTS!$J$3:$K$38,2))</f>
        <v>#N/A</v>
      </c>
      <c r="J14" s="25"/>
      <c r="L14" s="30" t="str">
        <f t="shared" si="0"/>
        <v> </v>
      </c>
      <c r="M14" t="e">
        <f t="shared" si="5"/>
        <v>#N/A</v>
      </c>
      <c r="N14" s="3" t="e">
        <f t="shared" si="1"/>
        <v>#N/A</v>
      </c>
      <c r="R14" s="100" t="e">
        <f>IF(N14=0," ",IF(COUNTIF($N$5:$N$40,$N14)&gt;1,MAX($R$5:$R13)+0.01,0))</f>
        <v>#N/A</v>
      </c>
      <c r="S14" s="100">
        <f t="shared" si="6"/>
      </c>
      <c r="T14" s="100" t="e">
        <f t="shared" si="2"/>
        <v>#N/A</v>
      </c>
      <c r="U14" s="100">
        <f t="shared" si="7"/>
      </c>
      <c r="V14" s="100" t="e">
        <f t="shared" si="3"/>
        <v>#N/A</v>
      </c>
      <c r="W14" s="100" t="e">
        <f t="shared" si="3"/>
        <v>#N/A</v>
      </c>
      <c r="X14" s="100" t="e">
        <f t="shared" si="3"/>
        <v>#N/A</v>
      </c>
      <c r="Y14" s="101" t="str">
        <f t="shared" si="8"/>
        <v> </v>
      </c>
    </row>
    <row r="15" spans="1:25" ht="12.75">
      <c r="A15" t="e">
        <f t="shared" si="4"/>
        <v>#N/A</v>
      </c>
      <c r="B15" s="164"/>
      <c r="C15" s="3" t="e">
        <f>IF(C14&lt;FLIGHTS!Q$2,C14+1,"")</f>
        <v>#N/A</v>
      </c>
      <c r="D15" s="29">
        <f>IF(FLIGHTS!C13="","",ABS(0.25*FLIGHTS!C13))</f>
      </c>
      <c r="E15" s="49">
        <f>VLOOKUP(Sheet1!A14,FLIGHTS!$A$3:$B$38,2)</f>
      </c>
      <c r="F15" s="49" t="e">
        <f>IF(C15="","",VLOOKUP('Sheet-2'!B13,FLIGHTS!$D$3:$E$38,2))</f>
        <v>#N/A</v>
      </c>
      <c r="G15" s="49" t="e">
        <f>IF(C15="","",VLOOKUP('Sheet-2'!C13,FLIGHTS!$G$3:$H$38,2))</f>
        <v>#N/A</v>
      </c>
      <c r="H15" s="49" t="e">
        <f>IF(C15="","",VLOOKUP('Sheet-2'!D13,FLIGHTS!$J$3:$K$38,2))</f>
        <v>#N/A</v>
      </c>
      <c r="J15" s="25"/>
      <c r="L15" s="30" t="str">
        <f t="shared" si="0"/>
        <v> </v>
      </c>
      <c r="M15" t="e">
        <f t="shared" si="5"/>
        <v>#N/A</v>
      </c>
      <c r="N15" s="3" t="e">
        <f t="shared" si="1"/>
        <v>#N/A</v>
      </c>
      <c r="R15" s="100" t="e">
        <f>IF(N15=0," ",IF(COUNTIF($N$5:$N$40,$N15)&gt;1,MAX($R$5:$R14)+0.01,0))</f>
        <v>#N/A</v>
      </c>
      <c r="S15" s="100">
        <f t="shared" si="6"/>
      </c>
      <c r="T15" s="100" t="e">
        <f t="shared" si="2"/>
        <v>#N/A</v>
      </c>
      <c r="U15" s="100">
        <f t="shared" si="7"/>
      </c>
      <c r="V15" s="100" t="e">
        <f t="shared" si="3"/>
        <v>#N/A</v>
      </c>
      <c r="W15" s="100" t="e">
        <f t="shared" si="3"/>
        <v>#N/A</v>
      </c>
      <c r="X15" s="100" t="e">
        <f t="shared" si="3"/>
        <v>#N/A</v>
      </c>
      <c r="Y15" s="101" t="str">
        <f t="shared" si="8"/>
        <v> </v>
      </c>
    </row>
    <row r="16" spans="1:25" ht="12.75">
      <c r="A16" t="e">
        <f t="shared" si="4"/>
        <v>#N/A</v>
      </c>
      <c r="B16" s="164"/>
      <c r="C16" s="3" t="e">
        <f>IF(C15&lt;FLIGHTS!Q$2,C15+1,"")</f>
        <v>#N/A</v>
      </c>
      <c r="D16" s="29">
        <f>IF(FLIGHTS!C14="","",ABS(0.25*FLIGHTS!C14))</f>
      </c>
      <c r="E16" s="49">
        <f>VLOOKUP(Sheet1!A15,FLIGHTS!$A$3:$B$38,2)</f>
      </c>
      <c r="F16" s="49" t="e">
        <f>IF(C16="","",VLOOKUP('Sheet-2'!B14,FLIGHTS!$D$3:$E$38,2))</f>
        <v>#N/A</v>
      </c>
      <c r="G16" s="49" t="e">
        <f>IF(C16="","",VLOOKUP('Sheet-2'!C14,FLIGHTS!$G$3:$H$38,2))</f>
        <v>#N/A</v>
      </c>
      <c r="H16" s="49" t="e">
        <f>IF(C16="","",VLOOKUP('Sheet-2'!D14,FLIGHTS!$J$3:$K$38,2))</f>
        <v>#N/A</v>
      </c>
      <c r="J16" s="25"/>
      <c r="L16" s="30" t="str">
        <f t="shared" si="0"/>
        <v> </v>
      </c>
      <c r="M16" t="e">
        <f t="shared" si="5"/>
        <v>#N/A</v>
      </c>
      <c r="N16" s="3" t="e">
        <f t="shared" si="1"/>
        <v>#N/A</v>
      </c>
      <c r="R16" s="100" t="e">
        <f>IF(N16=0," ",IF(COUNTIF($N$5:$N$40,$N16)&gt;1,MAX($R$5:$R15)+0.01,0))</f>
        <v>#N/A</v>
      </c>
      <c r="S16" s="100">
        <f t="shared" si="6"/>
      </c>
      <c r="T16" s="100" t="e">
        <f t="shared" si="2"/>
        <v>#N/A</v>
      </c>
      <c r="U16" s="100">
        <f t="shared" si="7"/>
      </c>
      <c r="V16" s="100" t="e">
        <f t="shared" si="3"/>
        <v>#N/A</v>
      </c>
      <c r="W16" s="100" t="e">
        <f t="shared" si="3"/>
        <v>#N/A</v>
      </c>
      <c r="X16" s="100" t="e">
        <f t="shared" si="3"/>
        <v>#N/A</v>
      </c>
      <c r="Y16" s="101" t="str">
        <f t="shared" si="8"/>
        <v> </v>
      </c>
    </row>
    <row r="17" spans="1:25" ht="12.75">
      <c r="A17" t="e">
        <f t="shared" si="4"/>
        <v>#N/A</v>
      </c>
      <c r="B17" s="164"/>
      <c r="C17" s="3" t="e">
        <f>IF(C16&lt;FLIGHTS!Q$2,C16+1,"")</f>
        <v>#N/A</v>
      </c>
      <c r="D17" s="29">
        <f>IF(FLIGHTS!C15="","",ABS(0.25*FLIGHTS!C15))</f>
      </c>
      <c r="E17" s="49">
        <f>VLOOKUP(Sheet1!A16,FLIGHTS!$A$3:$B$38,2)</f>
      </c>
      <c r="F17" s="49" t="e">
        <f>IF(C17="","",VLOOKUP('Sheet-2'!B15,FLIGHTS!$D$3:$E$38,2))</f>
        <v>#N/A</v>
      </c>
      <c r="G17" s="49" t="e">
        <f>IF(C17="","",VLOOKUP('Sheet-2'!C15,FLIGHTS!$G$3:$H$38,2))</f>
        <v>#N/A</v>
      </c>
      <c r="H17" s="49" t="e">
        <f>IF(C17="","",VLOOKUP('Sheet-2'!D15,FLIGHTS!$J$3:$K$38,2))</f>
        <v>#N/A</v>
      </c>
      <c r="J17" s="25"/>
      <c r="L17" s="30" t="str">
        <f t="shared" si="0"/>
        <v> </v>
      </c>
      <c r="M17" t="e">
        <f t="shared" si="5"/>
        <v>#N/A</v>
      </c>
      <c r="N17" s="3" t="e">
        <f t="shared" si="1"/>
        <v>#N/A</v>
      </c>
      <c r="R17" s="100" t="e">
        <f>IF(N17=0," ",IF(COUNTIF($N$5:$N$40,$N17)&gt;1,MAX($R$5:$R16)+0.01,0))</f>
        <v>#N/A</v>
      </c>
      <c r="S17" s="100">
        <f t="shared" si="6"/>
      </c>
      <c r="T17" s="100" t="e">
        <f t="shared" si="2"/>
        <v>#N/A</v>
      </c>
      <c r="U17" s="100">
        <f t="shared" si="7"/>
      </c>
      <c r="V17" s="100" t="e">
        <f t="shared" si="3"/>
        <v>#N/A</v>
      </c>
      <c r="W17" s="100" t="e">
        <f t="shared" si="3"/>
        <v>#N/A</v>
      </c>
      <c r="X17" s="100" t="e">
        <f t="shared" si="3"/>
        <v>#N/A</v>
      </c>
      <c r="Y17" s="101" t="str">
        <f t="shared" si="8"/>
        <v> </v>
      </c>
    </row>
    <row r="18" spans="1:25" ht="12.75">
      <c r="A18" t="e">
        <f t="shared" si="4"/>
        <v>#N/A</v>
      </c>
      <c r="B18" s="164"/>
      <c r="C18" s="3" t="e">
        <f>IF(C17&lt;FLIGHTS!Q$2,C17+1,"")</f>
        <v>#N/A</v>
      </c>
      <c r="D18" s="29">
        <f>IF(FLIGHTS!C16="","",ABS(0.25*FLIGHTS!C16))</f>
      </c>
      <c r="E18" s="49">
        <f>VLOOKUP(Sheet1!A17,FLIGHTS!$A$3:$B$38,2)</f>
      </c>
      <c r="F18" s="49" t="e">
        <f>IF(C18="","",VLOOKUP('Sheet-2'!B16,FLIGHTS!$D$3:$E$38,2))</f>
        <v>#N/A</v>
      </c>
      <c r="G18" s="49" t="e">
        <f>IF(C18="","",VLOOKUP('Sheet-2'!C16,FLIGHTS!$G$3:$H$38,2))</f>
        <v>#N/A</v>
      </c>
      <c r="H18" s="49" t="e">
        <f>IF(C18="","",VLOOKUP('Sheet-2'!D16,FLIGHTS!$J$3:$K$38,2))</f>
        <v>#N/A</v>
      </c>
      <c r="J18" s="25"/>
      <c r="L18" s="30" t="str">
        <f t="shared" si="0"/>
        <v> </v>
      </c>
      <c r="M18" t="e">
        <f t="shared" si="5"/>
        <v>#N/A</v>
      </c>
      <c r="N18" s="3" t="e">
        <f t="shared" si="1"/>
        <v>#N/A</v>
      </c>
      <c r="R18" s="100" t="e">
        <f>IF(N18=0," ",IF(COUNTIF($N$5:$N$40,$N18)&gt;1,MAX($R$5:$R17)+0.01,0))</f>
        <v>#N/A</v>
      </c>
      <c r="S18" s="100">
        <f t="shared" si="6"/>
      </c>
      <c r="T18" s="100" t="e">
        <f t="shared" si="2"/>
        <v>#N/A</v>
      </c>
      <c r="U18" s="100">
        <f t="shared" si="7"/>
      </c>
      <c r="V18" s="100" t="e">
        <f t="shared" si="3"/>
        <v>#N/A</v>
      </c>
      <c r="W18" s="100" t="e">
        <f t="shared" si="3"/>
        <v>#N/A</v>
      </c>
      <c r="X18" s="100" t="e">
        <f t="shared" si="3"/>
        <v>#N/A</v>
      </c>
      <c r="Y18" s="101" t="str">
        <f t="shared" si="8"/>
        <v> </v>
      </c>
    </row>
    <row r="19" spans="1:25" ht="12.75">
      <c r="A19" t="e">
        <f t="shared" si="4"/>
        <v>#N/A</v>
      </c>
      <c r="B19" s="164"/>
      <c r="C19" s="3" t="e">
        <f>IF(C18&lt;FLIGHTS!Q$2,C18+1,"")</f>
        <v>#N/A</v>
      </c>
      <c r="D19" s="29">
        <f>IF(FLIGHTS!C17="","",ABS(0.25*FLIGHTS!C17))</f>
      </c>
      <c r="E19" s="49">
        <f>VLOOKUP(Sheet1!A18,FLIGHTS!$A$3:$B$38,2)</f>
      </c>
      <c r="F19" s="49" t="e">
        <f>IF(C19="","",VLOOKUP('Sheet-2'!B17,FLIGHTS!$D$3:$E$38,2))</f>
        <v>#N/A</v>
      </c>
      <c r="G19" s="49" t="e">
        <f>IF(C19="","",VLOOKUP('Sheet-2'!C17,FLIGHTS!$G$3:$H$38,2))</f>
        <v>#N/A</v>
      </c>
      <c r="H19" s="49" t="e">
        <f>IF(C19="","",VLOOKUP('Sheet-2'!D17,FLIGHTS!$J$3:$K$38,2))</f>
        <v>#N/A</v>
      </c>
      <c r="J19" s="25"/>
      <c r="L19" s="30" t="str">
        <f t="shared" si="0"/>
        <v> </v>
      </c>
      <c r="M19" t="e">
        <f t="shared" si="5"/>
        <v>#N/A</v>
      </c>
      <c r="N19" s="3" t="e">
        <f t="shared" si="1"/>
        <v>#N/A</v>
      </c>
      <c r="R19" s="100" t="e">
        <f>IF(N19=0," ",IF(COUNTIF($N$5:$N$40,$N19)&gt;1,MAX($R$5:$R18)+0.01,0))</f>
        <v>#N/A</v>
      </c>
      <c r="S19" s="100">
        <f t="shared" si="6"/>
      </c>
      <c r="T19" s="100" t="e">
        <f t="shared" si="2"/>
        <v>#N/A</v>
      </c>
      <c r="U19" s="100">
        <f t="shared" si="7"/>
      </c>
      <c r="V19" s="100" t="e">
        <f t="shared" si="3"/>
        <v>#N/A</v>
      </c>
      <c r="W19" s="100" t="e">
        <f t="shared" si="3"/>
        <v>#N/A</v>
      </c>
      <c r="X19" s="100" t="e">
        <f t="shared" si="3"/>
        <v>#N/A</v>
      </c>
      <c r="Y19" s="101" t="str">
        <f t="shared" si="8"/>
        <v> </v>
      </c>
    </row>
    <row r="20" spans="1:25" ht="12.75">
      <c r="A20" t="e">
        <f t="shared" si="4"/>
        <v>#N/A</v>
      </c>
      <c r="B20" s="164"/>
      <c r="C20" s="3" t="e">
        <f>IF(C19&lt;FLIGHTS!Q$2,C19+1,"")</f>
        <v>#N/A</v>
      </c>
      <c r="D20" s="29">
        <f>IF(FLIGHTS!C18="","",ABS(0.25*FLIGHTS!C18))</f>
      </c>
      <c r="E20" s="49">
        <f>VLOOKUP(Sheet1!A19,FLIGHTS!$A$3:$B$38,2)</f>
      </c>
      <c r="F20" s="49" t="e">
        <f>IF(C20="","",VLOOKUP('Sheet-2'!B18,FLIGHTS!$D$3:$E$38,2))</f>
        <v>#N/A</v>
      </c>
      <c r="G20" s="49" t="e">
        <f>IF(C20="","",VLOOKUP('Sheet-2'!C18,FLIGHTS!$G$3:$H$38,2))</f>
        <v>#N/A</v>
      </c>
      <c r="H20" s="49" t="e">
        <f>IF(C20="","",VLOOKUP('Sheet-2'!D18,FLIGHTS!$J$3:$K$38,2))</f>
        <v>#N/A</v>
      </c>
      <c r="J20" s="25"/>
      <c r="L20" s="30" t="str">
        <f t="shared" si="0"/>
        <v> </v>
      </c>
      <c r="M20" t="e">
        <f t="shared" si="5"/>
        <v>#N/A</v>
      </c>
      <c r="N20" s="3" t="e">
        <f t="shared" si="1"/>
        <v>#N/A</v>
      </c>
      <c r="R20" s="100" t="e">
        <f>IF(N20=0," ",IF(COUNTIF($N$5:$N$40,$N20)&gt;1,MAX($R$5:$R19)+0.01,0))</f>
        <v>#N/A</v>
      </c>
      <c r="S20" s="100">
        <f t="shared" si="6"/>
      </c>
      <c r="T20" s="100" t="e">
        <f t="shared" si="2"/>
        <v>#N/A</v>
      </c>
      <c r="U20" s="100">
        <f t="shared" si="7"/>
      </c>
      <c r="V20" s="100" t="e">
        <f t="shared" si="3"/>
        <v>#N/A</v>
      </c>
      <c r="W20" s="100" t="e">
        <f t="shared" si="3"/>
        <v>#N/A</v>
      </c>
      <c r="X20" s="100" t="e">
        <f t="shared" si="3"/>
        <v>#N/A</v>
      </c>
      <c r="Y20" s="101" t="str">
        <f t="shared" si="8"/>
        <v> </v>
      </c>
    </row>
    <row r="21" spans="1:25" ht="12.75">
      <c r="A21" t="e">
        <f t="shared" si="4"/>
        <v>#N/A</v>
      </c>
      <c r="B21" s="164"/>
      <c r="C21" s="3" t="e">
        <f>IF(C20&lt;FLIGHTS!Q$2,C20+1,"")</f>
        <v>#N/A</v>
      </c>
      <c r="D21" s="29">
        <f>IF(FLIGHTS!C19="","",ABS(0.25*FLIGHTS!C19))</f>
      </c>
      <c r="E21" s="49">
        <f>VLOOKUP(Sheet1!A20,FLIGHTS!$A$3:$B$38,2)</f>
      </c>
      <c r="F21" s="49" t="e">
        <f>IF(C21="","",VLOOKUP('Sheet-2'!B19,FLIGHTS!$D$3:$E$38,2))</f>
        <v>#N/A</v>
      </c>
      <c r="G21" s="49" t="e">
        <f>IF(C21="","",VLOOKUP('Sheet-2'!C19,FLIGHTS!$G$3:$H$38,2))</f>
        <v>#N/A</v>
      </c>
      <c r="H21" s="49" t="e">
        <f>IF(C21="","",VLOOKUP('Sheet-2'!D19,FLIGHTS!$J$3:$K$38,2))</f>
        <v>#N/A</v>
      </c>
      <c r="J21" s="25"/>
      <c r="L21" s="30" t="str">
        <f t="shared" si="0"/>
        <v> </v>
      </c>
      <c r="M21" t="e">
        <f t="shared" si="5"/>
        <v>#N/A</v>
      </c>
      <c r="N21" s="3" t="e">
        <f t="shared" si="1"/>
        <v>#N/A</v>
      </c>
      <c r="R21" s="100" t="e">
        <f>IF(N21=0," ",IF(COUNTIF($N$5:$N$40,$N21)&gt;1,MAX($R$5:$R20)+0.01,0))</f>
        <v>#N/A</v>
      </c>
      <c r="S21" s="100">
        <f t="shared" si="6"/>
      </c>
      <c r="T21" s="100" t="e">
        <f t="shared" si="2"/>
        <v>#N/A</v>
      </c>
      <c r="U21" s="100">
        <f t="shared" si="7"/>
      </c>
      <c r="V21" s="100" t="e">
        <f t="shared" si="7"/>
        <v>#N/A</v>
      </c>
      <c r="W21" s="100" t="e">
        <f t="shared" si="7"/>
        <v>#N/A</v>
      </c>
      <c r="X21" s="100" t="e">
        <f t="shared" si="7"/>
        <v>#N/A</v>
      </c>
      <c r="Y21" s="101" t="str">
        <f t="shared" si="8"/>
        <v> </v>
      </c>
    </row>
    <row r="22" spans="1:25" ht="12.75">
      <c r="A22" t="e">
        <f t="shared" si="4"/>
        <v>#N/A</v>
      </c>
      <c r="B22" s="164"/>
      <c r="C22" s="3" t="e">
        <f>IF(C21&lt;FLIGHTS!Q$2,C21+1,"")</f>
        <v>#N/A</v>
      </c>
      <c r="D22" s="29">
        <f>IF(FLIGHTS!C20="","",ABS(0.25*FLIGHTS!C20))</f>
      </c>
      <c r="E22" s="49">
        <f>VLOOKUP(Sheet1!A21,FLIGHTS!$A$3:$B$38,2)</f>
      </c>
      <c r="F22" s="49" t="e">
        <f>IF(C22="","",VLOOKUP('Sheet-2'!B20,FLIGHTS!$D$3:$E$38,2))</f>
        <v>#N/A</v>
      </c>
      <c r="G22" s="49" t="e">
        <f>IF(C22="","",VLOOKUP('Sheet-2'!C20,FLIGHTS!$G$3:$H$38,2))</f>
        <v>#N/A</v>
      </c>
      <c r="H22" s="49" t="e">
        <f>IF(C22="","",VLOOKUP('Sheet-2'!D20,FLIGHTS!$J$3:$K$38,2))</f>
        <v>#N/A</v>
      </c>
      <c r="J22" s="25"/>
      <c r="L22" s="30" t="str">
        <f t="shared" si="0"/>
        <v> </v>
      </c>
      <c r="M22" t="e">
        <f t="shared" si="5"/>
        <v>#N/A</v>
      </c>
      <c r="N22" s="3" t="e">
        <f t="shared" si="1"/>
        <v>#N/A</v>
      </c>
      <c r="R22" s="100" t="e">
        <f>IF(N22=0," ",IF(COUNTIF($N$5:$N$40,$N22)&gt;1,MAX($R$5:$R21)+0.01,0))</f>
        <v>#N/A</v>
      </c>
      <c r="S22" s="100">
        <f t="shared" si="6"/>
      </c>
      <c r="T22" s="100" t="e">
        <f t="shared" si="2"/>
        <v>#N/A</v>
      </c>
      <c r="U22" s="100">
        <f t="shared" si="7"/>
      </c>
      <c r="V22" s="100" t="e">
        <f t="shared" si="7"/>
        <v>#N/A</v>
      </c>
      <c r="W22" s="100" t="e">
        <f t="shared" si="7"/>
        <v>#N/A</v>
      </c>
      <c r="X22" s="100" t="e">
        <f t="shared" si="7"/>
        <v>#N/A</v>
      </c>
      <c r="Y22" s="101" t="str">
        <f t="shared" si="8"/>
        <v> </v>
      </c>
    </row>
    <row r="23" spans="1:25" ht="12.75">
      <c r="A23" t="e">
        <f t="shared" si="4"/>
        <v>#N/A</v>
      </c>
      <c r="B23" s="164"/>
      <c r="C23" s="3" t="e">
        <f>IF(C22&lt;FLIGHTS!Q$2,C22+1,"")</f>
        <v>#N/A</v>
      </c>
      <c r="D23" s="29">
        <f>IF(FLIGHTS!C21="","",ABS(0.25*FLIGHTS!C21))</f>
      </c>
      <c r="E23" s="49">
        <f>VLOOKUP(Sheet1!A22,FLIGHTS!$A$3:$B$38,2)</f>
      </c>
      <c r="F23" s="49" t="e">
        <f>IF(C23="","",VLOOKUP('Sheet-2'!B21,FLIGHTS!$D$3:$E$38,2))</f>
        <v>#N/A</v>
      </c>
      <c r="G23" s="49" t="e">
        <f>IF(C23="","",VLOOKUP('Sheet-2'!C21,FLIGHTS!$G$3:$H$38,2))</f>
        <v>#N/A</v>
      </c>
      <c r="H23" s="49" t="e">
        <f>IF(C23="","",VLOOKUP('Sheet-2'!D21,FLIGHTS!$J$3:$K$38,2))</f>
        <v>#N/A</v>
      </c>
      <c r="J23" s="25"/>
      <c r="L23" s="30" t="str">
        <f t="shared" si="0"/>
        <v> </v>
      </c>
      <c r="M23" t="e">
        <f t="shared" si="5"/>
        <v>#N/A</v>
      </c>
      <c r="N23" s="3" t="e">
        <f t="shared" si="1"/>
        <v>#N/A</v>
      </c>
      <c r="R23" s="100" t="e">
        <f>IF(N23=0," ",IF(COUNTIF($N$5:$N$40,$N23)&gt;1,MAX($R$5:$R22)+0.01,0))</f>
        <v>#N/A</v>
      </c>
      <c r="S23" s="100">
        <f t="shared" si="6"/>
      </c>
      <c r="T23" s="100" t="e">
        <f t="shared" si="2"/>
        <v>#N/A</v>
      </c>
      <c r="U23" s="100">
        <f t="shared" si="7"/>
      </c>
      <c r="V23" s="100" t="e">
        <f t="shared" si="7"/>
        <v>#N/A</v>
      </c>
      <c r="W23" s="100" t="e">
        <f t="shared" si="7"/>
        <v>#N/A</v>
      </c>
      <c r="X23" s="100" t="e">
        <f t="shared" si="7"/>
        <v>#N/A</v>
      </c>
      <c r="Y23" s="101" t="str">
        <f t="shared" si="8"/>
        <v> </v>
      </c>
    </row>
    <row r="24" spans="1:25" ht="12.75">
      <c r="A24" t="e">
        <f t="shared" si="4"/>
        <v>#N/A</v>
      </c>
      <c r="B24" s="164"/>
      <c r="C24" s="3" t="e">
        <f>IF(C23&lt;FLIGHTS!Q$2,C23+1,"")</f>
        <v>#N/A</v>
      </c>
      <c r="D24" s="29">
        <f>IF(FLIGHTS!C22="","",ABS(0.25*FLIGHTS!C22))</f>
      </c>
      <c r="E24" s="49">
        <f>VLOOKUP(Sheet1!A23,FLIGHTS!$A$3:$B$38,2)</f>
      </c>
      <c r="F24" s="49" t="e">
        <f>IF(C24="","",VLOOKUP('Sheet-2'!B22,FLIGHTS!$D$3:$E$38,2))</f>
        <v>#N/A</v>
      </c>
      <c r="G24" s="49" t="e">
        <f>IF(C24="","",VLOOKUP('Sheet-2'!C22,FLIGHTS!$G$3:$H$38,2))</f>
        <v>#N/A</v>
      </c>
      <c r="H24" s="49" t="e">
        <f>IF(C24="","",VLOOKUP('Sheet-2'!D22,FLIGHTS!$J$3:$K$38,2))</f>
        <v>#N/A</v>
      </c>
      <c r="J24" s="25"/>
      <c r="L24" s="30" t="str">
        <f t="shared" si="0"/>
        <v> </v>
      </c>
      <c r="M24" t="e">
        <f t="shared" si="5"/>
        <v>#N/A</v>
      </c>
      <c r="N24" s="3" t="e">
        <f t="shared" si="1"/>
        <v>#N/A</v>
      </c>
      <c r="R24" s="100" t="e">
        <f>IF(N24=0," ",IF(COUNTIF($N$5:$N$40,$N24)&gt;1,MAX($R$5:$R23)+0.01,0))</f>
        <v>#N/A</v>
      </c>
      <c r="S24" s="100">
        <f t="shared" si="6"/>
      </c>
      <c r="T24" s="100" t="e">
        <f t="shared" si="2"/>
        <v>#N/A</v>
      </c>
      <c r="U24" s="100">
        <f t="shared" si="7"/>
      </c>
      <c r="V24" s="100" t="e">
        <f t="shared" si="7"/>
        <v>#N/A</v>
      </c>
      <c r="W24" s="100" t="e">
        <f t="shared" si="7"/>
        <v>#N/A</v>
      </c>
      <c r="X24" s="100" t="e">
        <f t="shared" si="7"/>
        <v>#N/A</v>
      </c>
      <c r="Y24" s="101" t="str">
        <f t="shared" si="8"/>
        <v> </v>
      </c>
    </row>
    <row r="25" spans="1:25" ht="12.75">
      <c r="A25" t="e">
        <f t="shared" si="4"/>
        <v>#N/A</v>
      </c>
      <c r="B25" s="164"/>
      <c r="C25" s="3" t="e">
        <f>IF(C24&lt;FLIGHTS!Q$2,C24+1,"")</f>
        <v>#N/A</v>
      </c>
      <c r="D25" s="29">
        <f>IF(FLIGHTS!C23="","",ABS(0.25*FLIGHTS!C23))</f>
      </c>
      <c r="E25" s="49">
        <f>VLOOKUP(Sheet1!A24,FLIGHTS!$A$3:$B$38,2)</f>
      </c>
      <c r="F25" s="49" t="e">
        <f>IF(C25="","",VLOOKUP('Sheet-2'!B23,FLIGHTS!$D$3:$E$38,2))</f>
        <v>#N/A</v>
      </c>
      <c r="G25" s="49" t="e">
        <f>IF(C25="","",VLOOKUP('Sheet-2'!C23,FLIGHTS!$G$3:$H$38,2))</f>
        <v>#N/A</v>
      </c>
      <c r="H25" s="49" t="e">
        <f>IF(C25="","",VLOOKUP('Sheet-2'!D23,FLIGHTS!$J$3:$K$38,2))</f>
        <v>#N/A</v>
      </c>
      <c r="J25" s="25"/>
      <c r="L25" s="30" t="str">
        <f t="shared" si="0"/>
        <v> </v>
      </c>
      <c r="M25" t="e">
        <f t="shared" si="5"/>
        <v>#N/A</v>
      </c>
      <c r="N25" s="3" t="e">
        <f t="shared" si="1"/>
        <v>#N/A</v>
      </c>
      <c r="R25" s="100" t="e">
        <f>IF(N25=0," ",IF(COUNTIF($N$5:$N$40,$N25)&gt;1,MAX($R$5:$R24)+0.01,0))</f>
        <v>#N/A</v>
      </c>
      <c r="S25" s="100">
        <f t="shared" si="6"/>
      </c>
      <c r="T25" s="100" t="e">
        <f t="shared" si="2"/>
        <v>#N/A</v>
      </c>
      <c r="U25" s="100">
        <f t="shared" si="7"/>
      </c>
      <c r="V25" s="100" t="e">
        <f t="shared" si="7"/>
        <v>#N/A</v>
      </c>
      <c r="W25" s="100" t="e">
        <f t="shared" si="7"/>
        <v>#N/A</v>
      </c>
      <c r="X25" s="100" t="e">
        <f t="shared" si="7"/>
        <v>#N/A</v>
      </c>
      <c r="Y25" s="101" t="str">
        <f t="shared" si="8"/>
        <v> </v>
      </c>
    </row>
    <row r="26" spans="1:25" ht="12.75">
      <c r="A26" t="e">
        <f t="shared" si="4"/>
        <v>#N/A</v>
      </c>
      <c r="B26" s="164"/>
      <c r="C26" s="3" t="e">
        <f>IF(C25&lt;FLIGHTS!Q$2,C25+1,"")</f>
        <v>#N/A</v>
      </c>
      <c r="D26" s="29">
        <f>IF(FLIGHTS!C24="","",ABS(0.25*FLIGHTS!C24))</f>
      </c>
      <c r="E26" s="49">
        <f>VLOOKUP(Sheet1!A25,FLIGHTS!$A$3:$B$38,2)</f>
      </c>
      <c r="F26" s="49" t="e">
        <f>IF(C26="","",VLOOKUP('Sheet-2'!B24,FLIGHTS!$D$3:$E$38,2))</f>
        <v>#N/A</v>
      </c>
      <c r="G26" s="49" t="e">
        <f>IF(C26="","",VLOOKUP('Sheet-2'!C24,FLIGHTS!$G$3:$H$38,2))</f>
        <v>#N/A</v>
      </c>
      <c r="H26" s="49" t="e">
        <f>IF(C26="","",VLOOKUP('Sheet-2'!D24,FLIGHTS!$J$3:$K$38,2))</f>
        <v>#N/A</v>
      </c>
      <c r="J26" s="25"/>
      <c r="L26" s="30" t="str">
        <f t="shared" si="0"/>
        <v> </v>
      </c>
      <c r="M26" t="e">
        <f t="shared" si="5"/>
        <v>#N/A</v>
      </c>
      <c r="N26" s="3" t="e">
        <f t="shared" si="1"/>
        <v>#N/A</v>
      </c>
      <c r="R26" s="100" t="e">
        <f>IF(N26=0," ",IF(COUNTIF($N$5:$N$40,$N26)&gt;1,MAX($R$5:$R25)+0.01,0))</f>
        <v>#N/A</v>
      </c>
      <c r="S26" s="100">
        <f t="shared" si="6"/>
      </c>
      <c r="T26" s="100" t="e">
        <f t="shared" si="2"/>
        <v>#N/A</v>
      </c>
      <c r="U26" s="100">
        <f t="shared" si="7"/>
      </c>
      <c r="V26" s="100" t="e">
        <f t="shared" si="7"/>
        <v>#N/A</v>
      </c>
      <c r="W26" s="100" t="e">
        <f t="shared" si="7"/>
        <v>#N/A</v>
      </c>
      <c r="X26" s="100" t="e">
        <f t="shared" si="7"/>
        <v>#N/A</v>
      </c>
      <c r="Y26" s="101" t="str">
        <f t="shared" si="8"/>
        <v> </v>
      </c>
    </row>
    <row r="27" spans="1:25" ht="12.75">
      <c r="A27" t="e">
        <f t="shared" si="4"/>
        <v>#N/A</v>
      </c>
      <c r="B27" s="164"/>
      <c r="C27" s="3" t="e">
        <f>IF(C26&lt;FLIGHTS!Q$2,C26+1,"")</f>
        <v>#N/A</v>
      </c>
      <c r="D27" s="29">
        <f>IF(FLIGHTS!C25="","",ABS(0.25*FLIGHTS!C25))</f>
      </c>
      <c r="E27" s="49">
        <f>VLOOKUP(Sheet1!A26,FLIGHTS!$A$3:$B$38,2)</f>
      </c>
      <c r="F27" s="49" t="e">
        <f>IF(C27="","",VLOOKUP('Sheet-2'!B25,FLIGHTS!$D$3:$E$38,2))</f>
        <v>#N/A</v>
      </c>
      <c r="G27" s="49" t="e">
        <f>IF(C27="","",VLOOKUP('Sheet-2'!C25,FLIGHTS!$G$3:$H$38,2))</f>
        <v>#N/A</v>
      </c>
      <c r="H27" s="49" t="e">
        <f>IF(C27="","",VLOOKUP('Sheet-2'!D25,FLIGHTS!$J$3:$K$38,2))</f>
        <v>#N/A</v>
      </c>
      <c r="J27" s="25"/>
      <c r="L27" s="30" t="str">
        <f t="shared" si="0"/>
        <v> </v>
      </c>
      <c r="M27" t="e">
        <f t="shared" si="5"/>
        <v>#N/A</v>
      </c>
      <c r="N27" s="3" t="e">
        <f t="shared" si="1"/>
        <v>#N/A</v>
      </c>
      <c r="R27" s="100" t="e">
        <f>IF(N27=0," ",IF(COUNTIF($N$5:$N$40,$N27)&gt;1,MAX($R$5:$R26)+0.01,0))</f>
        <v>#N/A</v>
      </c>
      <c r="S27" s="100">
        <f t="shared" si="6"/>
      </c>
      <c r="T27" s="100" t="e">
        <f t="shared" si="2"/>
        <v>#N/A</v>
      </c>
      <c r="U27" s="100">
        <f t="shared" si="7"/>
      </c>
      <c r="V27" s="100" t="e">
        <f t="shared" si="7"/>
        <v>#N/A</v>
      </c>
      <c r="W27" s="100" t="e">
        <f t="shared" si="7"/>
        <v>#N/A</v>
      </c>
      <c r="X27" s="100" t="e">
        <f t="shared" si="7"/>
        <v>#N/A</v>
      </c>
      <c r="Y27" s="101" t="str">
        <f t="shared" si="8"/>
        <v> </v>
      </c>
    </row>
    <row r="28" spans="1:25" ht="12.75">
      <c r="A28" t="e">
        <f t="shared" si="4"/>
        <v>#N/A</v>
      </c>
      <c r="B28" s="164"/>
      <c r="C28" s="3" t="e">
        <f>IF(C27&lt;FLIGHTS!Q$2,C27+1,"")</f>
        <v>#N/A</v>
      </c>
      <c r="D28" s="29">
        <f>IF(FLIGHTS!C26="","",ABS(0.25*FLIGHTS!C26))</f>
      </c>
      <c r="E28" s="49">
        <f>VLOOKUP(Sheet1!A27,FLIGHTS!$A$3:$B$38,2)</f>
      </c>
      <c r="F28" s="49" t="e">
        <f>IF(C28="","",VLOOKUP('Sheet-2'!B26,FLIGHTS!$D$3:$E$38,2))</f>
        <v>#N/A</v>
      </c>
      <c r="G28" s="49" t="e">
        <f>IF(C28="","",VLOOKUP('Sheet-2'!C26,FLIGHTS!$G$3:$H$38,2))</f>
        <v>#N/A</v>
      </c>
      <c r="H28" s="49" t="e">
        <f>IF(C28="","",VLOOKUP('Sheet-2'!D26,FLIGHTS!$J$3:$K$38,2))</f>
        <v>#N/A</v>
      </c>
      <c r="J28" s="25"/>
      <c r="L28" s="30" t="str">
        <f t="shared" si="0"/>
        <v> </v>
      </c>
      <c r="M28" t="e">
        <f t="shared" si="5"/>
        <v>#N/A</v>
      </c>
      <c r="N28" s="3" t="e">
        <f t="shared" si="1"/>
        <v>#N/A</v>
      </c>
      <c r="R28" s="100" t="e">
        <f>IF(N28=0," ",IF(COUNTIF($N$5:$N$40,$N28)&gt;1,MAX($R$5:$R27)+0.01,0))</f>
        <v>#N/A</v>
      </c>
      <c r="S28" s="100">
        <f t="shared" si="6"/>
      </c>
      <c r="T28" s="100" t="e">
        <f t="shared" si="2"/>
        <v>#N/A</v>
      </c>
      <c r="U28" s="100">
        <f t="shared" si="7"/>
      </c>
      <c r="V28" s="100" t="e">
        <f t="shared" si="7"/>
        <v>#N/A</v>
      </c>
      <c r="W28" s="100" t="e">
        <f t="shared" si="7"/>
        <v>#N/A</v>
      </c>
      <c r="X28" s="100" t="e">
        <f t="shared" si="7"/>
        <v>#N/A</v>
      </c>
      <c r="Y28" s="101" t="str">
        <f t="shared" si="8"/>
        <v> </v>
      </c>
    </row>
    <row r="29" spans="1:25" ht="12.75">
      <c r="A29" t="e">
        <f t="shared" si="4"/>
        <v>#N/A</v>
      </c>
      <c r="B29" s="164"/>
      <c r="C29" s="3" t="e">
        <f>IF(C28&lt;FLIGHTS!Q$2,C28+1,"")</f>
        <v>#N/A</v>
      </c>
      <c r="D29" s="29">
        <f>IF(FLIGHTS!C27="","",ABS(0.25*FLIGHTS!C27))</f>
      </c>
      <c r="E29" s="49">
        <f>VLOOKUP(Sheet1!A28,FLIGHTS!$A$3:$B$38,2)</f>
      </c>
      <c r="F29" s="49" t="e">
        <f>IF(C29="","",VLOOKUP('Sheet-2'!B27,FLIGHTS!$D$3:$E$38,2))</f>
        <v>#N/A</v>
      </c>
      <c r="G29" s="49" t="e">
        <f>IF(C29="","",VLOOKUP('Sheet-2'!C27,FLIGHTS!$G$3:$H$38,2))</f>
        <v>#N/A</v>
      </c>
      <c r="H29" s="49" t="e">
        <f>IF(C29="","",VLOOKUP('Sheet-2'!D27,FLIGHTS!$J$3:$K$38,2))</f>
        <v>#N/A</v>
      </c>
      <c r="J29" s="25"/>
      <c r="L29" s="30" t="str">
        <f t="shared" si="0"/>
        <v> </v>
      </c>
      <c r="M29" t="e">
        <f t="shared" si="5"/>
        <v>#N/A</v>
      </c>
      <c r="N29" s="3" t="e">
        <f t="shared" si="1"/>
        <v>#N/A</v>
      </c>
      <c r="R29" s="100" t="e">
        <f>IF(N29=0," ",IF(COUNTIF($N$5:$N$40,$N29)&gt;1,MAX($R$5:$R28)+0.01,0))</f>
        <v>#N/A</v>
      </c>
      <c r="S29" s="100">
        <f t="shared" si="6"/>
      </c>
      <c r="T29" s="100" t="e">
        <f t="shared" si="2"/>
        <v>#N/A</v>
      </c>
      <c r="U29" s="100">
        <f t="shared" si="7"/>
      </c>
      <c r="V29" s="100" t="e">
        <f t="shared" si="7"/>
        <v>#N/A</v>
      </c>
      <c r="W29" s="100" t="e">
        <f t="shared" si="7"/>
        <v>#N/A</v>
      </c>
      <c r="X29" s="100" t="e">
        <f t="shared" si="7"/>
        <v>#N/A</v>
      </c>
      <c r="Y29" s="101" t="str">
        <f t="shared" si="8"/>
        <v> </v>
      </c>
    </row>
    <row r="30" spans="1:25" ht="12.75">
      <c r="A30" t="e">
        <f t="shared" si="4"/>
        <v>#N/A</v>
      </c>
      <c r="B30" s="164"/>
      <c r="C30" s="3" t="e">
        <f>IF(C29&lt;FLIGHTS!Q$2,C29+1,"")</f>
        <v>#N/A</v>
      </c>
      <c r="D30" s="29">
        <f>IF(FLIGHTS!C28="","",ABS(0.25*FLIGHTS!C28))</f>
      </c>
      <c r="E30" s="49">
        <f>VLOOKUP(Sheet1!A29,FLIGHTS!$A$3:$B$38,2)</f>
      </c>
      <c r="F30" s="49" t="e">
        <f>IF(C30="","",VLOOKUP('Sheet-2'!B28,FLIGHTS!$D$3:$E$38,2))</f>
        <v>#N/A</v>
      </c>
      <c r="G30" s="49" t="e">
        <f>IF(C30="","",VLOOKUP('Sheet-2'!C28,FLIGHTS!$G$3:$H$38,2))</f>
        <v>#N/A</v>
      </c>
      <c r="H30" s="49" t="e">
        <f>IF(C30="","",VLOOKUP('Sheet-2'!D28,FLIGHTS!$J$3:$K$38,2))</f>
        <v>#N/A</v>
      </c>
      <c r="J30" s="25"/>
      <c r="L30" s="30" t="str">
        <f t="shared" si="0"/>
        <v> </v>
      </c>
      <c r="M30" t="e">
        <f t="shared" si="5"/>
        <v>#N/A</v>
      </c>
      <c r="N30" s="3" t="e">
        <f t="shared" si="1"/>
        <v>#N/A</v>
      </c>
      <c r="R30" s="100" t="e">
        <f>IF(N30=0," ",IF(COUNTIF($N$5:$N$40,$N30)&gt;1,MAX($R$5:$R29)+0.01,0))</f>
        <v>#N/A</v>
      </c>
      <c r="S30" s="100">
        <f t="shared" si="6"/>
      </c>
      <c r="T30" s="100" t="e">
        <f t="shared" si="2"/>
        <v>#N/A</v>
      </c>
      <c r="U30" s="100">
        <f t="shared" si="7"/>
      </c>
      <c r="V30" s="100" t="e">
        <f t="shared" si="7"/>
        <v>#N/A</v>
      </c>
      <c r="W30" s="100" t="e">
        <f t="shared" si="7"/>
        <v>#N/A</v>
      </c>
      <c r="X30" s="100" t="e">
        <f t="shared" si="7"/>
        <v>#N/A</v>
      </c>
      <c r="Y30" s="101" t="str">
        <f t="shared" si="8"/>
        <v> </v>
      </c>
    </row>
    <row r="31" spans="1:25" ht="12.75">
      <c r="A31" t="e">
        <f t="shared" si="4"/>
        <v>#N/A</v>
      </c>
      <c r="B31" s="164"/>
      <c r="C31" s="3" t="e">
        <f>IF(C30&lt;FLIGHTS!Q$2,C30+1,"")</f>
        <v>#N/A</v>
      </c>
      <c r="D31" s="29">
        <f>IF(FLIGHTS!C29="","",ABS(0.25*FLIGHTS!C29))</f>
      </c>
      <c r="E31" s="49">
        <f>VLOOKUP(Sheet1!A30,FLIGHTS!$A$3:$B$38,2)</f>
      </c>
      <c r="F31" s="49" t="e">
        <f>IF(C31="","",VLOOKUP('Sheet-2'!B29,FLIGHTS!$D$3:$E$38,2))</f>
        <v>#N/A</v>
      </c>
      <c r="G31" s="49" t="e">
        <f>IF(C31="","",VLOOKUP('Sheet-2'!C29,FLIGHTS!$G$3:$H$38,2))</f>
        <v>#N/A</v>
      </c>
      <c r="H31" s="49" t="e">
        <f>IF(C31="","",VLOOKUP('Sheet-2'!D29,FLIGHTS!$J$3:$K$38,2))</f>
        <v>#N/A</v>
      </c>
      <c r="J31" s="25"/>
      <c r="L31" s="30" t="str">
        <f t="shared" si="0"/>
        <v> </v>
      </c>
      <c r="M31" t="e">
        <f t="shared" si="5"/>
        <v>#N/A</v>
      </c>
      <c r="N31" s="3" t="e">
        <f t="shared" si="1"/>
        <v>#N/A</v>
      </c>
      <c r="R31" s="100" t="e">
        <f>IF(N31=0," ",IF(COUNTIF($N$5:$N$40,$N31)&gt;1,MAX($R$5:$R30)+0.01,0))</f>
        <v>#N/A</v>
      </c>
      <c r="S31" s="100">
        <f t="shared" si="6"/>
      </c>
      <c r="T31" s="100" t="e">
        <f t="shared" si="2"/>
        <v>#N/A</v>
      </c>
      <c r="U31" s="100">
        <f t="shared" si="7"/>
      </c>
      <c r="V31" s="100" t="e">
        <f t="shared" si="7"/>
        <v>#N/A</v>
      </c>
      <c r="W31" s="100" t="e">
        <f t="shared" si="7"/>
        <v>#N/A</v>
      </c>
      <c r="X31" s="100" t="e">
        <f t="shared" si="7"/>
        <v>#N/A</v>
      </c>
      <c r="Y31" s="101" t="str">
        <f t="shared" si="8"/>
        <v> </v>
      </c>
    </row>
    <row r="32" spans="1:25" ht="12.75">
      <c r="A32" t="e">
        <f t="shared" si="4"/>
        <v>#N/A</v>
      </c>
      <c r="B32" s="164"/>
      <c r="C32" s="3" t="e">
        <f>IF(C31&lt;FLIGHTS!Q$2,C31+1,"")</f>
        <v>#N/A</v>
      </c>
      <c r="D32" s="29">
        <f>IF(FLIGHTS!C30="","",ABS(0.25*FLIGHTS!C30))</f>
      </c>
      <c r="E32" s="49">
        <f>VLOOKUP(Sheet1!A31,FLIGHTS!$A$3:$B$38,2)</f>
      </c>
      <c r="F32" s="49" t="e">
        <f>IF(C32="","",VLOOKUP('Sheet-2'!B30,FLIGHTS!$D$3:$E$38,2))</f>
        <v>#N/A</v>
      </c>
      <c r="G32" s="49" t="e">
        <f>IF(C32="","",VLOOKUP('Sheet-2'!C30,FLIGHTS!$G$3:$H$38,2))</f>
        <v>#N/A</v>
      </c>
      <c r="H32" s="49" t="e">
        <f>IF(C32="","",VLOOKUP('Sheet-2'!D30,FLIGHTS!$J$3:$K$38,2))</f>
        <v>#N/A</v>
      </c>
      <c r="J32" s="25"/>
      <c r="L32" s="30" t="str">
        <f t="shared" si="0"/>
        <v> </v>
      </c>
      <c r="M32" t="e">
        <f t="shared" si="5"/>
        <v>#N/A</v>
      </c>
      <c r="N32" s="3" t="e">
        <f t="shared" si="1"/>
        <v>#N/A</v>
      </c>
      <c r="R32" s="100" t="e">
        <f>IF(N32=0," ",IF(COUNTIF($N$5:$N$40,$N32)&gt;1,MAX($R$5:$R31)+0.01,0))</f>
        <v>#N/A</v>
      </c>
      <c r="S32" s="100">
        <f t="shared" si="6"/>
      </c>
      <c r="T32" s="100" t="e">
        <f t="shared" si="2"/>
        <v>#N/A</v>
      </c>
      <c r="U32" s="100">
        <f t="shared" si="7"/>
      </c>
      <c r="V32" s="100" t="e">
        <f t="shared" si="7"/>
        <v>#N/A</v>
      </c>
      <c r="W32" s="100" t="e">
        <f t="shared" si="7"/>
        <v>#N/A</v>
      </c>
      <c r="X32" s="100" t="e">
        <f t="shared" si="7"/>
        <v>#N/A</v>
      </c>
      <c r="Y32" s="101" t="str">
        <f t="shared" si="8"/>
        <v> </v>
      </c>
    </row>
    <row r="33" spans="1:25" ht="12.75">
      <c r="A33" t="e">
        <f t="shared" si="4"/>
        <v>#N/A</v>
      </c>
      <c r="B33" s="164"/>
      <c r="C33" s="3" t="e">
        <f>IF(C32&lt;FLIGHTS!Q$2,C32+1,"")</f>
        <v>#N/A</v>
      </c>
      <c r="D33" s="29">
        <f>IF(FLIGHTS!C31="","",ABS(0.25*FLIGHTS!C31))</f>
      </c>
      <c r="E33" s="49">
        <f>VLOOKUP(Sheet1!A32,FLIGHTS!$A$3:$B$38,2)</f>
      </c>
      <c r="F33" s="49" t="e">
        <f>IF(C33="","",VLOOKUP('Sheet-2'!B31,FLIGHTS!$D$3:$E$38,2))</f>
        <v>#N/A</v>
      </c>
      <c r="G33" s="49" t="e">
        <f>IF(C33="","",VLOOKUP('Sheet-2'!C31,FLIGHTS!$G$3:$H$38,2))</f>
        <v>#N/A</v>
      </c>
      <c r="H33" s="49" t="e">
        <f>IF(C33="","",VLOOKUP('Sheet-2'!D31,FLIGHTS!$J$3:$K$38,2))</f>
        <v>#N/A</v>
      </c>
      <c r="J33" s="25"/>
      <c r="L33" s="30" t="str">
        <f t="shared" si="0"/>
        <v> </v>
      </c>
      <c r="M33" t="e">
        <f t="shared" si="5"/>
        <v>#N/A</v>
      </c>
      <c r="N33" s="3" t="e">
        <f t="shared" si="1"/>
        <v>#N/A</v>
      </c>
      <c r="R33" s="100" t="e">
        <f>IF(N33=0," ",IF(COUNTIF($N$5:$N$40,$N33)&gt;1,MAX($R$5:$R32)+0.01,0))</f>
        <v>#N/A</v>
      </c>
      <c r="S33" s="100">
        <f t="shared" si="6"/>
      </c>
      <c r="T33" s="100" t="e">
        <f t="shared" si="2"/>
        <v>#N/A</v>
      </c>
      <c r="U33" s="100">
        <f t="shared" si="7"/>
      </c>
      <c r="V33" s="100" t="e">
        <f t="shared" si="7"/>
        <v>#N/A</v>
      </c>
      <c r="W33" s="100" t="e">
        <f t="shared" si="7"/>
        <v>#N/A</v>
      </c>
      <c r="X33" s="100" t="e">
        <f t="shared" si="7"/>
        <v>#N/A</v>
      </c>
      <c r="Y33" s="101" t="str">
        <f t="shared" si="8"/>
        <v> </v>
      </c>
    </row>
    <row r="34" spans="1:25" ht="12.75">
      <c r="A34" t="e">
        <f t="shared" si="4"/>
        <v>#N/A</v>
      </c>
      <c r="B34" s="164"/>
      <c r="C34" s="3" t="e">
        <f>IF(C33&lt;FLIGHTS!Q$2,C33+1,"")</f>
        <v>#N/A</v>
      </c>
      <c r="D34" s="29">
        <f>IF(FLIGHTS!C32="","",ABS(0.25*FLIGHTS!C32))</f>
      </c>
      <c r="E34" s="49">
        <f>VLOOKUP(Sheet1!A33,FLIGHTS!$A$3:$B$38,2)</f>
      </c>
      <c r="F34" s="49" t="e">
        <f>IF(C34="","",VLOOKUP('Sheet-2'!B32,FLIGHTS!$D$3:$E$38,2))</f>
        <v>#N/A</v>
      </c>
      <c r="G34" s="49" t="e">
        <f>IF(C34="","",VLOOKUP('Sheet-2'!C32,FLIGHTS!$G$3:$H$38,2))</f>
        <v>#N/A</v>
      </c>
      <c r="H34" s="49" t="e">
        <f>IF(C34="","",VLOOKUP('Sheet-2'!D32,FLIGHTS!$J$3:$K$38,2))</f>
        <v>#N/A</v>
      </c>
      <c r="J34" s="25"/>
      <c r="L34" s="30" t="str">
        <f t="shared" si="0"/>
        <v> </v>
      </c>
      <c r="M34" t="e">
        <f t="shared" si="5"/>
        <v>#N/A</v>
      </c>
      <c r="N34" s="3" t="e">
        <f t="shared" si="1"/>
        <v>#N/A</v>
      </c>
      <c r="R34" s="100" t="e">
        <f>IF(N34=0," ",IF(COUNTIF($N$5:$N$40,$N34)&gt;1,MAX($R$5:$R33)+0.01,0))</f>
        <v>#N/A</v>
      </c>
      <c r="S34" s="100">
        <f t="shared" si="6"/>
      </c>
      <c r="T34" s="100" t="e">
        <f t="shared" si="2"/>
        <v>#N/A</v>
      </c>
      <c r="U34" s="100">
        <f t="shared" si="7"/>
      </c>
      <c r="V34" s="100" t="e">
        <f t="shared" si="7"/>
        <v>#N/A</v>
      </c>
      <c r="W34" s="100" t="e">
        <f t="shared" si="7"/>
        <v>#N/A</v>
      </c>
      <c r="X34" s="100" t="e">
        <f t="shared" si="7"/>
        <v>#N/A</v>
      </c>
      <c r="Y34" s="101" t="str">
        <f t="shared" si="8"/>
        <v> </v>
      </c>
    </row>
    <row r="35" spans="1:25" ht="12.75">
      <c r="A35" t="e">
        <f t="shared" si="4"/>
        <v>#N/A</v>
      </c>
      <c r="B35" s="164"/>
      <c r="C35" s="3" t="e">
        <f>IF(C34&lt;FLIGHTS!Q$2,C34+1,"")</f>
        <v>#N/A</v>
      </c>
      <c r="D35" s="29">
        <f>IF(FLIGHTS!C33="","",ABS(0.25*FLIGHTS!C33))</f>
      </c>
      <c r="E35" s="49">
        <f>VLOOKUP(Sheet1!A34,FLIGHTS!$A$3:$B$38,2)</f>
      </c>
      <c r="F35" s="49" t="e">
        <f>IF(C35="","",VLOOKUP('Sheet-2'!B33,FLIGHTS!$D$3:$E$38,2))</f>
        <v>#N/A</v>
      </c>
      <c r="G35" s="49" t="e">
        <f>IF(C35="","",VLOOKUP('Sheet-2'!C33,FLIGHTS!$G$3:$H$38,2))</f>
        <v>#N/A</v>
      </c>
      <c r="H35" s="49" t="e">
        <f>IF(C35="","",VLOOKUP('Sheet-2'!D33,FLIGHTS!$J$3:$K$38,2))</f>
        <v>#N/A</v>
      </c>
      <c r="J35" s="25"/>
      <c r="L35" s="30" t="str">
        <f t="shared" si="0"/>
        <v> </v>
      </c>
      <c r="M35" t="e">
        <f t="shared" si="5"/>
        <v>#N/A</v>
      </c>
      <c r="N35" s="3" t="e">
        <f t="shared" si="1"/>
        <v>#N/A</v>
      </c>
      <c r="R35" s="100" t="e">
        <f>IF(N35=0," ",IF(COUNTIF($N$5:$N$40,$N35)&gt;1,MAX($R$5:$R34)+0.01,0))</f>
        <v>#N/A</v>
      </c>
      <c r="S35" s="100">
        <f t="shared" si="6"/>
      </c>
      <c r="T35" s="100" t="e">
        <f t="shared" si="2"/>
        <v>#N/A</v>
      </c>
      <c r="U35" s="100">
        <f t="shared" si="7"/>
      </c>
      <c r="V35" s="100" t="e">
        <f t="shared" si="7"/>
        <v>#N/A</v>
      </c>
      <c r="W35" s="100" t="e">
        <f t="shared" si="7"/>
        <v>#N/A</v>
      </c>
      <c r="X35" s="100" t="e">
        <f t="shared" si="7"/>
        <v>#N/A</v>
      </c>
      <c r="Y35" s="101" t="str">
        <f t="shared" si="8"/>
        <v> </v>
      </c>
    </row>
    <row r="36" spans="1:25" ht="12.75">
      <c r="A36" t="e">
        <f t="shared" si="4"/>
        <v>#N/A</v>
      </c>
      <c r="B36" s="164"/>
      <c r="C36" s="3" t="e">
        <f>IF(C35&lt;FLIGHTS!Q$2,C35+1,"")</f>
        <v>#N/A</v>
      </c>
      <c r="D36" s="29">
        <f>IF(FLIGHTS!C34="","",ABS(0.25*FLIGHTS!C34))</f>
      </c>
      <c r="E36" s="49">
        <f>VLOOKUP(Sheet1!A35,FLIGHTS!$A$3:$B$38,2)</f>
      </c>
      <c r="F36" s="49" t="e">
        <f>IF(C36="","",VLOOKUP('Sheet-2'!B34,FLIGHTS!$D$3:$E$38,2))</f>
        <v>#N/A</v>
      </c>
      <c r="G36" s="49" t="e">
        <f>IF(C36="","",VLOOKUP('Sheet-2'!C34,FLIGHTS!$G$3:$H$38,2))</f>
        <v>#N/A</v>
      </c>
      <c r="H36" s="49" t="e">
        <f>IF(C36="","",VLOOKUP('Sheet-2'!D34,FLIGHTS!$J$3:$K$38,2))</f>
        <v>#N/A</v>
      </c>
      <c r="J36" s="25"/>
      <c r="L36" s="30" t="str">
        <f t="shared" si="0"/>
        <v> </v>
      </c>
      <c r="M36" t="e">
        <f t="shared" si="5"/>
        <v>#N/A</v>
      </c>
      <c r="N36" s="3" t="e">
        <f t="shared" si="1"/>
        <v>#N/A</v>
      </c>
      <c r="R36" s="100" t="e">
        <f>IF(N36=0," ",IF(COUNTIF($N$5:$N$40,$N36)&gt;1,MAX($R$5:$R35)+0.01,0))</f>
        <v>#N/A</v>
      </c>
      <c r="S36" s="100">
        <f t="shared" si="6"/>
      </c>
      <c r="T36" s="100" t="e">
        <f t="shared" si="2"/>
        <v>#N/A</v>
      </c>
      <c r="U36" s="100">
        <f t="shared" si="7"/>
      </c>
      <c r="V36" s="100" t="e">
        <f t="shared" si="7"/>
        <v>#N/A</v>
      </c>
      <c r="W36" s="100" t="e">
        <f t="shared" si="7"/>
        <v>#N/A</v>
      </c>
      <c r="X36" s="100" t="e">
        <f t="shared" si="7"/>
        <v>#N/A</v>
      </c>
      <c r="Y36" s="101" t="str">
        <f t="shared" si="8"/>
        <v> </v>
      </c>
    </row>
    <row r="37" spans="1:25" ht="12.75">
      <c r="A37" t="e">
        <f t="shared" si="4"/>
        <v>#N/A</v>
      </c>
      <c r="B37" s="164"/>
      <c r="C37" s="3" t="e">
        <f>IF(C36&lt;FLIGHTS!Q$2,C36+1,"")</f>
        <v>#N/A</v>
      </c>
      <c r="D37" s="29">
        <f>IF(FLIGHTS!C35="","",ABS(0.25*FLIGHTS!C35))</f>
      </c>
      <c r="E37" s="49">
        <f>VLOOKUP(Sheet1!A36,FLIGHTS!$A$3:$B$38,2)</f>
      </c>
      <c r="F37" s="49" t="e">
        <f>IF(C37="","",VLOOKUP('Sheet-2'!B35,FLIGHTS!$D$3:$E$38,2))</f>
        <v>#N/A</v>
      </c>
      <c r="G37" s="49" t="e">
        <f>IF(C37="","",VLOOKUP('Sheet-2'!C35,FLIGHTS!$G$3:$H$38,2))</f>
        <v>#N/A</v>
      </c>
      <c r="H37" s="49" t="e">
        <f>IF(C37="","",VLOOKUP('Sheet-2'!D35,FLIGHTS!$J$3:$K$38,2))</f>
        <v>#N/A</v>
      </c>
      <c r="J37" s="25"/>
      <c r="L37" s="30" t="str">
        <f t="shared" si="0"/>
        <v> </v>
      </c>
      <c r="M37" t="e">
        <f t="shared" si="5"/>
        <v>#N/A</v>
      </c>
      <c r="N37" s="3" t="e">
        <f t="shared" si="1"/>
        <v>#N/A</v>
      </c>
      <c r="R37" s="100" t="e">
        <f>IF(N37=0," ",IF(COUNTIF($N$5:$N$40,$N37)&gt;1,MAX($R$5:$R36)+0.01,0))</f>
        <v>#N/A</v>
      </c>
      <c r="S37" s="100">
        <f t="shared" si="6"/>
      </c>
      <c r="T37" s="100" t="e">
        <f t="shared" si="2"/>
        <v>#N/A</v>
      </c>
      <c r="U37" s="100">
        <f t="shared" si="7"/>
      </c>
      <c r="V37" s="100" t="e">
        <f t="shared" si="7"/>
        <v>#N/A</v>
      </c>
      <c r="W37" s="100" t="e">
        <f t="shared" si="7"/>
        <v>#N/A</v>
      </c>
      <c r="X37" s="100" t="e">
        <f t="shared" si="7"/>
        <v>#N/A</v>
      </c>
      <c r="Y37" s="101" t="str">
        <f t="shared" si="8"/>
        <v> </v>
      </c>
    </row>
    <row r="38" spans="1:25" ht="12.75">
      <c r="A38" t="e">
        <f t="shared" si="4"/>
        <v>#N/A</v>
      </c>
      <c r="B38" s="164"/>
      <c r="C38" s="3" t="e">
        <f>IF(C37&lt;FLIGHTS!Q$2,C37+1,"")</f>
        <v>#N/A</v>
      </c>
      <c r="D38" s="29">
        <f>IF(FLIGHTS!C36="","",ABS(0.25*FLIGHTS!C36))</f>
      </c>
      <c r="E38" s="49">
        <f>VLOOKUP(Sheet1!A37,FLIGHTS!$A$3:$B$38,2)</f>
      </c>
      <c r="F38" s="49" t="e">
        <f>IF(C38="","",VLOOKUP('Sheet-2'!B36,FLIGHTS!$D$3:$E$38,2))</f>
        <v>#N/A</v>
      </c>
      <c r="G38" s="49" t="e">
        <f>IF(C38="","",VLOOKUP('Sheet-2'!C36,FLIGHTS!$G$3:$H$38,2))</f>
        <v>#N/A</v>
      </c>
      <c r="H38" s="49" t="e">
        <f>IF(C38="","",VLOOKUP('Sheet-2'!D36,FLIGHTS!$J$3:$K$38,2))</f>
        <v>#N/A</v>
      </c>
      <c r="J38" s="25"/>
      <c r="L38" s="30" t="str">
        <f t="shared" si="0"/>
        <v> </v>
      </c>
      <c r="M38" t="e">
        <f t="shared" si="5"/>
        <v>#N/A</v>
      </c>
      <c r="N38" s="3" t="e">
        <f t="shared" si="1"/>
        <v>#N/A</v>
      </c>
      <c r="R38" s="100" t="e">
        <f>IF(N38=0," ",IF(COUNTIF($N$5:$N$40,$N38)&gt;1,MAX($R$5:$R37)+0.01,0))</f>
        <v>#N/A</v>
      </c>
      <c r="S38" s="100">
        <f t="shared" si="6"/>
      </c>
      <c r="T38" s="100" t="e">
        <f t="shared" si="2"/>
        <v>#N/A</v>
      </c>
      <c r="U38" s="100">
        <f t="shared" si="7"/>
      </c>
      <c r="V38" s="100" t="e">
        <f t="shared" si="7"/>
        <v>#N/A</v>
      </c>
      <c r="W38" s="100" t="e">
        <f t="shared" si="7"/>
        <v>#N/A</v>
      </c>
      <c r="X38" s="100" t="e">
        <f t="shared" si="7"/>
        <v>#N/A</v>
      </c>
      <c r="Y38" s="101" t="str">
        <f t="shared" si="8"/>
        <v> </v>
      </c>
    </row>
    <row r="39" spans="1:25" ht="12.75">
      <c r="A39" t="e">
        <f t="shared" si="4"/>
        <v>#N/A</v>
      </c>
      <c r="B39" s="164"/>
      <c r="C39" s="3" t="e">
        <f>IF(C38&lt;FLIGHTS!Q$2,C38+1,"")</f>
        <v>#N/A</v>
      </c>
      <c r="D39" s="29">
        <f>IF(FLIGHTS!C37="","",ABS(0.25*FLIGHTS!C37))</f>
      </c>
      <c r="E39" s="49">
        <f>VLOOKUP(Sheet1!A38,FLIGHTS!$A$3:$B$38,2)</f>
      </c>
      <c r="F39" s="49" t="e">
        <f>IF(C39="","",VLOOKUP('Sheet-2'!B37,FLIGHTS!$D$3:$E$38,2))</f>
        <v>#N/A</v>
      </c>
      <c r="G39" s="49" t="e">
        <f>IF(C39="","",VLOOKUP('Sheet-2'!C37,FLIGHTS!$G$3:$H$38,2))</f>
        <v>#N/A</v>
      </c>
      <c r="H39" s="49" t="e">
        <f>IF(C39="","",VLOOKUP('Sheet-2'!D37,FLIGHTS!$J$3:$K$38,2))</f>
        <v>#N/A</v>
      </c>
      <c r="J39" s="25"/>
      <c r="L39" s="30" t="str">
        <f t="shared" si="0"/>
        <v> </v>
      </c>
      <c r="M39" t="e">
        <f t="shared" si="5"/>
        <v>#N/A</v>
      </c>
      <c r="N39" s="3" t="e">
        <f t="shared" si="1"/>
        <v>#N/A</v>
      </c>
      <c r="R39" s="100" t="e">
        <f>IF(N39=0," ",IF(COUNTIF($N$5:$N$40,$N39)&gt;1,MAX($R$5:$R38)+0.01,0))</f>
        <v>#N/A</v>
      </c>
      <c r="S39" s="100">
        <f t="shared" si="6"/>
      </c>
      <c r="T39" s="100" t="e">
        <f t="shared" si="2"/>
        <v>#N/A</v>
      </c>
      <c r="U39" s="100">
        <f t="shared" si="7"/>
      </c>
      <c r="V39" s="100" t="e">
        <f t="shared" si="7"/>
        <v>#N/A</v>
      </c>
      <c r="W39" s="100" t="e">
        <f t="shared" si="7"/>
        <v>#N/A</v>
      </c>
      <c r="X39" s="100" t="e">
        <f t="shared" si="7"/>
        <v>#N/A</v>
      </c>
      <c r="Y39" s="101" t="str">
        <f t="shared" si="8"/>
        <v> </v>
      </c>
    </row>
    <row r="40" spans="1:25" ht="12.75">
      <c r="A40" t="e">
        <f t="shared" si="4"/>
        <v>#N/A</v>
      </c>
      <c r="B40" s="164"/>
      <c r="C40" s="3" t="e">
        <f>IF(C39&lt;FLIGHTS!Q$2,C39+1,"")</f>
        <v>#N/A</v>
      </c>
      <c r="D40" s="29">
        <f>IF(FLIGHTS!C38="","",ABS(0.25*FLIGHTS!C38))</f>
      </c>
      <c r="E40" s="49">
        <f>VLOOKUP(Sheet1!A39,FLIGHTS!$A$3:$B$38,2)</f>
      </c>
      <c r="F40" s="49" t="e">
        <f>IF(C40="","",VLOOKUP('Sheet-2'!B38,FLIGHTS!$D$3:$E$38,2))</f>
        <v>#N/A</v>
      </c>
      <c r="G40" s="49" t="e">
        <f>IF(C40="","",VLOOKUP('Sheet-2'!C38,FLIGHTS!$G$3:$H$38,2))</f>
        <v>#N/A</v>
      </c>
      <c r="H40" s="49" t="e">
        <f>IF(C40="","",VLOOKUP('Sheet-2'!D38,FLIGHTS!$J$3:$K$38,2))</f>
        <v>#N/A</v>
      </c>
      <c r="J40" s="25"/>
      <c r="L40" s="30" t="str">
        <f t="shared" si="0"/>
        <v> </v>
      </c>
      <c r="M40" t="e">
        <f t="shared" si="5"/>
        <v>#N/A</v>
      </c>
      <c r="N40" s="3" t="e">
        <f t="shared" si="1"/>
        <v>#N/A</v>
      </c>
      <c r="R40" s="100" t="e">
        <f>IF(N40=0," ",IF(COUNTIF($N$5:$N$40,$N40)&gt;1,MAX($R$5:$R39)+0.01,0))</f>
        <v>#N/A</v>
      </c>
      <c r="S40" s="100">
        <f t="shared" si="6"/>
      </c>
      <c r="T40" s="100" t="e">
        <f t="shared" si="2"/>
        <v>#N/A</v>
      </c>
      <c r="U40" s="100">
        <f t="shared" si="7"/>
      </c>
      <c r="V40" s="100" t="e">
        <f t="shared" si="7"/>
        <v>#N/A</v>
      </c>
      <c r="W40" s="100" t="e">
        <f t="shared" si="7"/>
        <v>#N/A</v>
      </c>
      <c r="X40" s="100" t="e">
        <f t="shared" si="7"/>
        <v>#N/A</v>
      </c>
      <c r="Y40" s="101" t="str">
        <f t="shared" si="8"/>
        <v> </v>
      </c>
    </row>
  </sheetData>
  <sheetProtection/>
  <mergeCells count="8">
    <mergeCell ref="P7:P8"/>
    <mergeCell ref="P9:P10"/>
    <mergeCell ref="B2:L2"/>
    <mergeCell ref="B1:E1"/>
    <mergeCell ref="F1:G1"/>
    <mergeCell ref="H1:I1"/>
    <mergeCell ref="P3:P4"/>
    <mergeCell ref="P5:P6"/>
  </mergeCells>
  <printOptions horizontalCentered="1" verticalCentered="1"/>
  <pageMargins left="0.5" right="0.5" top="0.5" bottom="0.5" header="0.5" footer="0.5"/>
  <pageSetup horizontalDpi="300" verticalDpi="3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0"/>
  <sheetViews>
    <sheetView showZeros="0" zoomScale="63" zoomScaleNormal="63" zoomScalePageLayoutView="0" workbookViewId="0" topLeftCell="B1">
      <selection activeCell="AB13" sqref="AB13"/>
    </sheetView>
  </sheetViews>
  <sheetFormatPr defaultColWidth="9.140625" defaultRowHeight="12.75"/>
  <cols>
    <col min="1" max="1" width="9.140625" style="0" hidden="1" customWidth="1"/>
    <col min="2" max="2" width="6.140625" style="4" customWidth="1"/>
    <col min="3" max="3" width="5.421875" style="0" customWidth="1"/>
    <col min="4" max="4" width="7.8515625" style="0" customWidth="1"/>
    <col min="5" max="8" width="25.7109375" style="0" customWidth="1"/>
    <col min="9" max="9" width="3.140625" style="0" customWidth="1"/>
    <col min="10" max="10" width="11.140625" style="0" customWidth="1"/>
    <col min="11" max="11" width="2.140625" style="0" customWidth="1"/>
    <col min="13" max="13" width="0" style="0" hidden="1" customWidth="1"/>
    <col min="14" max="14" width="9.8515625" style="0" bestFit="1" customWidth="1"/>
    <col min="15" max="15" width="3.8515625" style="0" customWidth="1"/>
    <col min="17" max="17" width="9.00390625" style="0" customWidth="1"/>
    <col min="18" max="19" width="9.140625" style="0" hidden="1" customWidth="1"/>
    <col min="20" max="21" width="11.57421875" style="0" hidden="1" customWidth="1"/>
    <col min="22" max="22" width="11.421875" style="0" hidden="1" customWidth="1"/>
    <col min="23" max="23" width="11.28125" style="0" hidden="1" customWidth="1"/>
    <col min="24" max="24" width="10.8515625" style="0" hidden="1" customWidth="1"/>
    <col min="25" max="25" width="9.421875" style="0" hidden="1" customWidth="1"/>
  </cols>
  <sheetData>
    <row r="1" spans="2:16" ht="36" customHeight="1" thickBot="1">
      <c r="B1" s="238" t="str">
        <f>'Day-1'!B1:E1</f>
        <v>Team Championship</v>
      </c>
      <c r="C1" s="239"/>
      <c r="D1" s="239"/>
      <c r="E1" s="239"/>
      <c r="F1" s="240" t="s">
        <v>126</v>
      </c>
      <c r="G1" s="240"/>
      <c r="H1" s="240" t="s">
        <v>127</v>
      </c>
      <c r="I1" s="240"/>
      <c r="J1" s="191" t="s">
        <v>70</v>
      </c>
      <c r="K1" s="76"/>
      <c r="L1" s="77"/>
      <c r="M1" s="76"/>
      <c r="P1" s="9" t="s">
        <v>78</v>
      </c>
    </row>
    <row r="2" spans="2:16" ht="24.75" customHeight="1" thickBot="1">
      <c r="B2" s="237" t="s">
        <v>13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N2" s="63" t="s">
        <v>32</v>
      </c>
      <c r="P2" s="66" t="s">
        <v>68</v>
      </c>
    </row>
    <row r="3" spans="2:16" s="4" customFormat="1" ht="12.75">
      <c r="B3" s="4" t="s">
        <v>24</v>
      </c>
      <c r="C3" s="4" t="s">
        <v>5</v>
      </c>
      <c r="D3" s="4" t="s">
        <v>21</v>
      </c>
      <c r="E3" s="4" t="s">
        <v>0</v>
      </c>
      <c r="F3" s="4" t="s">
        <v>1</v>
      </c>
      <c r="G3" s="4" t="s">
        <v>2</v>
      </c>
      <c r="H3" s="4" t="s">
        <v>3</v>
      </c>
      <c r="J3" s="4" t="s">
        <v>4</v>
      </c>
      <c r="L3" s="4" t="s">
        <v>9</v>
      </c>
      <c r="N3" s="52">
        <f>'Day-1'!N3</f>
        <v>36</v>
      </c>
      <c r="P3" s="235"/>
    </row>
    <row r="4" spans="3:25" ht="13.5" thickBot="1">
      <c r="C4" s="2"/>
      <c r="D4" s="2"/>
      <c r="P4" s="236"/>
      <c r="R4" s="2"/>
      <c r="S4" s="2"/>
      <c r="T4" s="2">
        <v>1</v>
      </c>
      <c r="U4" s="2">
        <v>2</v>
      </c>
      <c r="V4" s="2">
        <v>3</v>
      </c>
      <c r="W4" s="2">
        <v>4</v>
      </c>
      <c r="X4" s="2">
        <v>5</v>
      </c>
      <c r="Y4" s="2">
        <v>6</v>
      </c>
    </row>
    <row r="5" spans="1:25" ht="12.75">
      <c r="A5" t="e">
        <f>M5</f>
        <v>#VALUE!</v>
      </c>
      <c r="B5" s="164"/>
      <c r="C5" s="3">
        <v>1</v>
      </c>
      <c r="D5" s="29" t="e">
        <f>IF(FLIGHTS!C3="","",ABS(0.25*FLIGHTS!C3))</f>
        <v>#N/A</v>
      </c>
      <c r="E5" s="49" t="e">
        <f>IF(C5="","",VLOOKUP('Sheet-3'!A3,FLIGHTS!$A$3:$B$38,2))</f>
        <v>#N/A</v>
      </c>
      <c r="F5" s="49" t="e">
        <f>IF(C5="","",VLOOKUP('Sheet-3'!B3,FLIGHTS!$D$3:$E$38,2))</f>
        <v>#N/A</v>
      </c>
      <c r="G5" s="49" t="e">
        <f>IF(C5="","",VLOOKUP('Sheet-3'!C3,FLIGHTS!$G$3:$H$38,2))</f>
        <v>#N/A</v>
      </c>
      <c r="H5" s="49" t="e">
        <f>IF(C5="","",VLOOKUP('Sheet-3'!D3,FLIGHTS!$J$3:$K$38,2))</f>
        <v>#N/A</v>
      </c>
      <c r="J5" s="25"/>
      <c r="L5" s="31" t="str">
        <f aca="true" t="shared" si="0" ref="L5:L40">IF(J5=0," ",SUM(J5-D5-$L$1))</f>
        <v> </v>
      </c>
      <c r="M5" s="2" t="e">
        <f>IF(C5="","",RANK(L5,L$5:L$40,1))</f>
        <v>#VALUE!</v>
      </c>
      <c r="N5" s="3" t="e">
        <f>IF(M5&gt;$N$3," ",M5)</f>
        <v>#VALUE!</v>
      </c>
      <c r="P5" s="235"/>
      <c r="R5" s="100"/>
      <c r="S5" s="100">
        <f>IF(J5="","",N5+R5)</f>
      </c>
      <c r="T5" s="100" t="e">
        <f aca="true" t="shared" si="1" ref="T5:T40">IF(C5="","",RANK(S5,S$5:S$40,1))</f>
        <v>#VALUE!</v>
      </c>
      <c r="U5" s="100" t="e">
        <f>E5</f>
        <v>#N/A</v>
      </c>
      <c r="V5" s="100" t="e">
        <f aca="true" t="shared" si="2" ref="V5:X20">F5</f>
        <v>#N/A</v>
      </c>
      <c r="W5" s="100" t="e">
        <f t="shared" si="2"/>
        <v>#N/A</v>
      </c>
      <c r="X5" s="100" t="e">
        <f t="shared" si="2"/>
        <v>#N/A</v>
      </c>
      <c r="Y5" s="101" t="str">
        <f>L5</f>
        <v> </v>
      </c>
    </row>
    <row r="6" spans="1:25" ht="13.5" thickBot="1">
      <c r="A6" t="e">
        <f aca="true" t="shared" si="3" ref="A6:A40">M6</f>
        <v>#N/A</v>
      </c>
      <c r="B6" s="164"/>
      <c r="C6" s="3" t="e">
        <f>IF(C5&lt;FLIGHTS!Q$2,C5+1,"")</f>
        <v>#N/A</v>
      </c>
      <c r="D6" s="29">
        <f>IF(FLIGHTS!C4="","",ABS(0.25*FLIGHTS!C4))</f>
      </c>
      <c r="E6" s="49" t="e">
        <f>IF(C6="","",VLOOKUP('Sheet-3'!A4,FLIGHTS!$A$3:$B$38,2))</f>
        <v>#N/A</v>
      </c>
      <c r="F6" s="49" t="e">
        <f>IF(C6="","",VLOOKUP('Sheet-3'!B4,FLIGHTS!$D$3:$E$38,2))</f>
        <v>#N/A</v>
      </c>
      <c r="G6" s="49" t="e">
        <f>IF(C6="","",VLOOKUP('Sheet-3'!C4,FLIGHTS!$G$3:$H$38,2))</f>
        <v>#N/A</v>
      </c>
      <c r="H6" s="49" t="e">
        <f>IF(C6="","",VLOOKUP('Sheet-3'!D4,FLIGHTS!$J$3:$K$38,2))</f>
        <v>#N/A</v>
      </c>
      <c r="J6" s="25"/>
      <c r="L6" s="31" t="str">
        <f t="shared" si="0"/>
        <v> </v>
      </c>
      <c r="M6" s="2" t="e">
        <f aca="true" t="shared" si="4" ref="M6:M40">IF(C6="","",RANK(L6,L$5:L$40,1))</f>
        <v>#N/A</v>
      </c>
      <c r="N6" s="3" t="e">
        <f aca="true" t="shared" si="5" ref="N6:N40">IF(M6&gt;$N$3," ",M6)</f>
        <v>#N/A</v>
      </c>
      <c r="P6" s="236"/>
      <c r="R6" s="100" t="e">
        <f>IF(N6=0," ",IF(COUNTIF($N$5:$N$40,$N6)&gt;1,MAX($R$5:$R5)+0.01,0))</f>
        <v>#N/A</v>
      </c>
      <c r="S6" s="100">
        <f aca="true" t="shared" si="6" ref="S6:S40">IF(J6="","",N6+R6)</f>
      </c>
      <c r="T6" s="100" t="e">
        <f t="shared" si="1"/>
        <v>#N/A</v>
      </c>
      <c r="U6" s="100" t="e">
        <f aca="true" t="shared" si="7" ref="U6:X40">E6</f>
        <v>#N/A</v>
      </c>
      <c r="V6" s="100" t="e">
        <f t="shared" si="2"/>
        <v>#N/A</v>
      </c>
      <c r="W6" s="100" t="e">
        <f t="shared" si="2"/>
        <v>#N/A</v>
      </c>
      <c r="X6" s="100" t="e">
        <f t="shared" si="2"/>
        <v>#N/A</v>
      </c>
      <c r="Y6" s="101" t="str">
        <f aca="true" t="shared" si="8" ref="Y6:Y40">L6</f>
        <v> </v>
      </c>
    </row>
    <row r="7" spans="1:25" ht="12.75">
      <c r="A7" t="e">
        <f t="shared" si="3"/>
        <v>#N/A</v>
      </c>
      <c r="B7" s="164"/>
      <c r="C7" s="3" t="e">
        <f>IF(C6&lt;FLIGHTS!Q$2,C6+1,"")</f>
        <v>#N/A</v>
      </c>
      <c r="D7" s="29">
        <f>IF(FLIGHTS!C5="","",ABS(0.25*FLIGHTS!C5))</f>
      </c>
      <c r="E7" s="49" t="e">
        <f>IF(C7="","",VLOOKUP('Sheet-3'!A5,FLIGHTS!$A$3:$B$38,2))</f>
        <v>#N/A</v>
      </c>
      <c r="F7" s="49" t="e">
        <f>IF(C7="","",VLOOKUP('Sheet-3'!B5,FLIGHTS!$D$3:$E$38,2))</f>
        <v>#N/A</v>
      </c>
      <c r="G7" s="49" t="e">
        <f>IF(C7="","",VLOOKUP('Sheet-3'!C5,FLIGHTS!$G$3:$H$38,2))</f>
        <v>#N/A</v>
      </c>
      <c r="H7" s="49" t="e">
        <f>IF(C7="","",VLOOKUP('Sheet-3'!D5,FLIGHTS!$J$3:$K$38,2))</f>
        <v>#N/A</v>
      </c>
      <c r="J7" s="25"/>
      <c r="L7" s="31" t="str">
        <f t="shared" si="0"/>
        <v> </v>
      </c>
      <c r="M7" s="2" t="e">
        <f t="shared" si="4"/>
        <v>#N/A</v>
      </c>
      <c r="N7" s="3" t="e">
        <f t="shared" si="5"/>
        <v>#N/A</v>
      </c>
      <c r="P7" s="235"/>
      <c r="R7" s="100" t="e">
        <f>IF(N7=0," ",IF(COUNTIF($N$5:$N$40,$N7)&gt;1,MAX($R$5:$R6)+0.01,0))</f>
        <v>#N/A</v>
      </c>
      <c r="S7" s="100">
        <f t="shared" si="6"/>
      </c>
      <c r="T7" s="100" t="e">
        <f t="shared" si="1"/>
        <v>#N/A</v>
      </c>
      <c r="U7" s="100" t="e">
        <f t="shared" si="7"/>
        <v>#N/A</v>
      </c>
      <c r="V7" s="100" t="e">
        <f t="shared" si="2"/>
        <v>#N/A</v>
      </c>
      <c r="W7" s="100" t="e">
        <f t="shared" si="2"/>
        <v>#N/A</v>
      </c>
      <c r="X7" s="100" t="e">
        <f t="shared" si="2"/>
        <v>#N/A</v>
      </c>
      <c r="Y7" s="101" t="str">
        <f t="shared" si="8"/>
        <v> </v>
      </c>
    </row>
    <row r="8" spans="1:25" ht="13.5" thickBot="1">
      <c r="A8" t="e">
        <f t="shared" si="3"/>
        <v>#N/A</v>
      </c>
      <c r="B8" s="164"/>
      <c r="C8" s="3" t="e">
        <f>IF(C7&lt;FLIGHTS!Q$2,C7+1,"")</f>
        <v>#N/A</v>
      </c>
      <c r="D8" s="29">
        <f>IF(FLIGHTS!C6="","",ABS(0.25*FLIGHTS!C6))</f>
      </c>
      <c r="E8" s="49" t="e">
        <f>IF(C8="","",VLOOKUP('Sheet-3'!A6,FLIGHTS!$A$3:$B$38,2))</f>
        <v>#N/A</v>
      </c>
      <c r="F8" s="49" t="e">
        <f>IF(C8="","",VLOOKUP('Sheet-3'!B6,FLIGHTS!$D$3:$E$38,2))</f>
        <v>#N/A</v>
      </c>
      <c r="G8" s="49" t="e">
        <f>IF(C8="","",VLOOKUP('Sheet-3'!C6,FLIGHTS!$G$3:$H$38,2))</f>
        <v>#N/A</v>
      </c>
      <c r="H8" s="49" t="e">
        <f>IF(C8="","",VLOOKUP('Sheet-3'!D6,FLIGHTS!$J$3:$K$38,2))</f>
        <v>#N/A</v>
      </c>
      <c r="J8" s="25"/>
      <c r="L8" s="31" t="str">
        <f t="shared" si="0"/>
        <v> </v>
      </c>
      <c r="M8" s="2" t="e">
        <f t="shared" si="4"/>
        <v>#N/A</v>
      </c>
      <c r="N8" s="3" t="e">
        <f t="shared" si="5"/>
        <v>#N/A</v>
      </c>
      <c r="P8" s="236"/>
      <c r="R8" s="100" t="e">
        <f>IF(N8=0," ",IF(COUNTIF($N$5:$N$40,$N8)&gt;1,MAX($R$5:$R7)+0.01,0))</f>
        <v>#N/A</v>
      </c>
      <c r="S8" s="100">
        <f t="shared" si="6"/>
      </c>
      <c r="T8" s="100" t="e">
        <f t="shared" si="1"/>
        <v>#N/A</v>
      </c>
      <c r="U8" s="100" t="e">
        <f t="shared" si="7"/>
        <v>#N/A</v>
      </c>
      <c r="V8" s="100" t="e">
        <f t="shared" si="2"/>
        <v>#N/A</v>
      </c>
      <c r="W8" s="100" t="e">
        <f t="shared" si="2"/>
        <v>#N/A</v>
      </c>
      <c r="X8" s="100" t="e">
        <f t="shared" si="2"/>
        <v>#N/A</v>
      </c>
      <c r="Y8" s="101" t="str">
        <f t="shared" si="8"/>
        <v> </v>
      </c>
    </row>
    <row r="9" spans="1:25" ht="12.75">
      <c r="A9" t="e">
        <f t="shared" si="3"/>
        <v>#N/A</v>
      </c>
      <c r="B9" s="164"/>
      <c r="C9" s="3" t="e">
        <f>IF(C8&lt;FLIGHTS!Q$2,C8+1,"")</f>
        <v>#N/A</v>
      </c>
      <c r="D9" s="29">
        <f>IF(FLIGHTS!C7="","",ABS(0.25*FLIGHTS!C7))</f>
      </c>
      <c r="E9" s="49" t="e">
        <f>IF(C9="","",VLOOKUP('Sheet-3'!A7,FLIGHTS!$A$3:$B$38,2))</f>
        <v>#N/A</v>
      </c>
      <c r="F9" s="49" t="e">
        <f>IF(C9="","",VLOOKUP('Sheet-3'!B7,FLIGHTS!$D$3:$E$38,2))</f>
        <v>#N/A</v>
      </c>
      <c r="G9" s="49" t="e">
        <f>IF(C9="","",VLOOKUP('Sheet-3'!C7,FLIGHTS!$G$3:$H$38,2))</f>
        <v>#N/A</v>
      </c>
      <c r="H9" s="49" t="e">
        <f>IF(C9="","",VLOOKUP('Sheet-3'!D7,FLIGHTS!$J$3:$K$38,2))</f>
        <v>#N/A</v>
      </c>
      <c r="J9" s="25"/>
      <c r="L9" s="31" t="str">
        <f t="shared" si="0"/>
        <v> </v>
      </c>
      <c r="M9" s="2" t="e">
        <f t="shared" si="4"/>
        <v>#N/A</v>
      </c>
      <c r="N9" s="3" t="e">
        <f t="shared" si="5"/>
        <v>#N/A</v>
      </c>
      <c r="P9" s="235"/>
      <c r="R9" s="100" t="e">
        <f>IF(N9=0," ",IF(COUNTIF($N$5:$N$40,$N9)&gt;1,MAX($R$5:$R8)+0.01,0))</f>
        <v>#N/A</v>
      </c>
      <c r="S9" s="100">
        <f t="shared" si="6"/>
      </c>
      <c r="T9" s="100" t="e">
        <f t="shared" si="1"/>
        <v>#N/A</v>
      </c>
      <c r="U9" s="100" t="e">
        <f t="shared" si="7"/>
        <v>#N/A</v>
      </c>
      <c r="V9" s="100" t="e">
        <f t="shared" si="2"/>
        <v>#N/A</v>
      </c>
      <c r="W9" s="100" t="e">
        <f t="shared" si="2"/>
        <v>#N/A</v>
      </c>
      <c r="X9" s="100" t="e">
        <f t="shared" si="2"/>
        <v>#N/A</v>
      </c>
      <c r="Y9" s="101" t="str">
        <f t="shared" si="8"/>
        <v> </v>
      </c>
    </row>
    <row r="10" spans="1:25" ht="13.5" thickBot="1">
      <c r="A10" t="e">
        <f t="shared" si="3"/>
        <v>#N/A</v>
      </c>
      <c r="B10" s="164"/>
      <c r="C10" s="3" t="e">
        <f>IF(C9&lt;FLIGHTS!Q$2,C9+1,"")</f>
        <v>#N/A</v>
      </c>
      <c r="D10" s="29">
        <f>IF(FLIGHTS!C8="","",ABS(0.25*FLIGHTS!C8))</f>
      </c>
      <c r="E10" s="49" t="e">
        <f>IF(C10="","",VLOOKUP('Sheet-3'!A8,FLIGHTS!$A$3:$B$38,2))</f>
        <v>#N/A</v>
      </c>
      <c r="F10" s="49" t="e">
        <f>IF(C10="","",VLOOKUP('Sheet-3'!B8,FLIGHTS!$D$3:$E$38,2))</f>
        <v>#N/A</v>
      </c>
      <c r="G10" s="49" t="e">
        <f>IF(C10="","",VLOOKUP('Sheet-3'!C8,FLIGHTS!$G$3:$H$38,2))</f>
        <v>#N/A</v>
      </c>
      <c r="H10" s="49" t="e">
        <f>IF(C10="","",VLOOKUP('Sheet-3'!D8,FLIGHTS!$J$3:$K$38,2))</f>
        <v>#N/A</v>
      </c>
      <c r="J10" s="25"/>
      <c r="L10" s="31" t="str">
        <f t="shared" si="0"/>
        <v> </v>
      </c>
      <c r="M10" s="2" t="e">
        <f t="shared" si="4"/>
        <v>#N/A</v>
      </c>
      <c r="N10" s="3" t="e">
        <f t="shared" si="5"/>
        <v>#N/A</v>
      </c>
      <c r="P10" s="236"/>
      <c r="R10" s="100" t="e">
        <f>IF(N10=0," ",IF(COUNTIF($N$5:$N$40,$N10)&gt;1,MAX($R$5:$R9)+0.01,0))</f>
        <v>#N/A</v>
      </c>
      <c r="S10" s="100">
        <f t="shared" si="6"/>
      </c>
      <c r="T10" s="100" t="e">
        <f t="shared" si="1"/>
        <v>#N/A</v>
      </c>
      <c r="U10" s="100" t="e">
        <f t="shared" si="7"/>
        <v>#N/A</v>
      </c>
      <c r="V10" s="100" t="e">
        <f t="shared" si="2"/>
        <v>#N/A</v>
      </c>
      <c r="W10" s="100" t="e">
        <f t="shared" si="2"/>
        <v>#N/A</v>
      </c>
      <c r="X10" s="100" t="e">
        <f t="shared" si="2"/>
        <v>#N/A</v>
      </c>
      <c r="Y10" s="101" t="str">
        <f t="shared" si="8"/>
        <v> </v>
      </c>
    </row>
    <row r="11" spans="1:25" ht="12.75">
      <c r="A11" t="e">
        <f t="shared" si="3"/>
        <v>#N/A</v>
      </c>
      <c r="B11" s="164"/>
      <c r="C11" s="3" t="e">
        <f>IF(C10&lt;FLIGHTS!Q$2,C10+1,"")</f>
        <v>#N/A</v>
      </c>
      <c r="D11" s="29">
        <f>IF(FLIGHTS!C9="","",ABS(0.25*FLIGHTS!C9))</f>
      </c>
      <c r="E11" s="49" t="e">
        <f>IF(C11="","",VLOOKUP('Sheet-3'!A9,FLIGHTS!$A$3:$B$38,2))</f>
        <v>#N/A</v>
      </c>
      <c r="F11" s="49" t="e">
        <f>IF(C11="","",VLOOKUP('Sheet-3'!B9,FLIGHTS!$D$3:$E$38,2))</f>
        <v>#N/A</v>
      </c>
      <c r="G11" s="49" t="e">
        <f>IF(C11="","",VLOOKUP('Sheet-3'!C9,FLIGHTS!$G$3:$H$38,2))</f>
        <v>#N/A</v>
      </c>
      <c r="H11" s="49" t="e">
        <f>IF(C11="","",VLOOKUP('Sheet-3'!D9,FLIGHTS!$J$3:$K$38,2))</f>
        <v>#N/A</v>
      </c>
      <c r="J11" s="25"/>
      <c r="L11" s="31" t="str">
        <f t="shared" si="0"/>
        <v> </v>
      </c>
      <c r="M11" s="2" t="e">
        <f t="shared" si="4"/>
        <v>#N/A</v>
      </c>
      <c r="N11" s="3" t="e">
        <f t="shared" si="5"/>
        <v>#N/A</v>
      </c>
      <c r="R11" s="100" t="e">
        <f>IF(N11=0," ",IF(COUNTIF($N$5:$N$40,$N11)&gt;1,MAX($R$5:$R10)+0.01,0))</f>
        <v>#N/A</v>
      </c>
      <c r="S11" s="100">
        <f t="shared" si="6"/>
      </c>
      <c r="T11" s="100" t="e">
        <f t="shared" si="1"/>
        <v>#N/A</v>
      </c>
      <c r="U11" s="100" t="e">
        <f t="shared" si="7"/>
        <v>#N/A</v>
      </c>
      <c r="V11" s="100" t="e">
        <f t="shared" si="2"/>
        <v>#N/A</v>
      </c>
      <c r="W11" s="100" t="e">
        <f t="shared" si="2"/>
        <v>#N/A</v>
      </c>
      <c r="X11" s="100" t="e">
        <f t="shared" si="2"/>
        <v>#N/A</v>
      </c>
      <c r="Y11" s="101" t="str">
        <f t="shared" si="8"/>
        <v> </v>
      </c>
    </row>
    <row r="12" spans="1:25" ht="12.75">
      <c r="A12" t="e">
        <f t="shared" si="3"/>
        <v>#N/A</v>
      </c>
      <c r="B12" s="164"/>
      <c r="C12" s="3" t="e">
        <f>IF(C11&lt;FLIGHTS!Q$2,C11+1,"")</f>
        <v>#N/A</v>
      </c>
      <c r="D12" s="29">
        <f>IF(FLIGHTS!C10="","",ABS(0.25*FLIGHTS!C10))</f>
      </c>
      <c r="E12" s="49" t="e">
        <f>IF(C12="","",VLOOKUP('Sheet-3'!A10,FLIGHTS!$A$3:$B$38,2))</f>
        <v>#N/A</v>
      </c>
      <c r="F12" s="49" t="e">
        <f>IF(C12="","",VLOOKUP('Sheet-3'!B10,FLIGHTS!$D$3:$E$38,2))</f>
        <v>#N/A</v>
      </c>
      <c r="G12" s="49" t="e">
        <f>IF(C12="","",VLOOKUP('Sheet-3'!C10,FLIGHTS!$G$3:$H$38,2))</f>
        <v>#N/A</v>
      </c>
      <c r="H12" s="49" t="e">
        <f>IF(C12="","",VLOOKUP('Sheet-3'!D10,FLIGHTS!$J$3:$K$38,2))</f>
        <v>#N/A</v>
      </c>
      <c r="J12" s="25"/>
      <c r="L12" s="31" t="str">
        <f t="shared" si="0"/>
        <v> </v>
      </c>
      <c r="M12" s="2" t="e">
        <f t="shared" si="4"/>
        <v>#N/A</v>
      </c>
      <c r="N12" s="3" t="e">
        <f t="shared" si="5"/>
        <v>#N/A</v>
      </c>
      <c r="R12" s="100" t="e">
        <f>IF(N12=0," ",IF(COUNTIF($N$5:$N$40,$N12)&gt;1,MAX($R$5:$R11)+0.01,0))</f>
        <v>#N/A</v>
      </c>
      <c r="S12" s="100">
        <f t="shared" si="6"/>
      </c>
      <c r="T12" s="100" t="e">
        <f t="shared" si="1"/>
        <v>#N/A</v>
      </c>
      <c r="U12" s="100" t="e">
        <f t="shared" si="7"/>
        <v>#N/A</v>
      </c>
      <c r="V12" s="100" t="e">
        <f t="shared" si="2"/>
        <v>#N/A</v>
      </c>
      <c r="W12" s="100" t="e">
        <f t="shared" si="2"/>
        <v>#N/A</v>
      </c>
      <c r="X12" s="100" t="e">
        <f t="shared" si="2"/>
        <v>#N/A</v>
      </c>
      <c r="Y12" s="101" t="str">
        <f t="shared" si="8"/>
        <v> </v>
      </c>
    </row>
    <row r="13" spans="1:25" ht="12.75">
      <c r="A13" t="e">
        <f t="shared" si="3"/>
        <v>#N/A</v>
      </c>
      <c r="B13" s="164"/>
      <c r="C13" s="3" t="e">
        <f>IF(C12&lt;FLIGHTS!Q$2,C12+1,"")</f>
        <v>#N/A</v>
      </c>
      <c r="D13" s="29">
        <f>IF(FLIGHTS!C11="","",ABS(0.25*FLIGHTS!C11))</f>
      </c>
      <c r="E13" s="49" t="e">
        <f>IF(C13="","",VLOOKUP('Sheet-3'!A11,FLIGHTS!$A$3:$B$38,2))</f>
        <v>#N/A</v>
      </c>
      <c r="F13" s="49" t="e">
        <f>IF(C13="","",VLOOKUP('Sheet-3'!B11,FLIGHTS!$D$3:$E$38,2))</f>
        <v>#N/A</v>
      </c>
      <c r="G13" s="49" t="e">
        <f>IF(C13="","",VLOOKUP('Sheet-3'!C11,FLIGHTS!$G$3:$H$38,2))</f>
        <v>#N/A</v>
      </c>
      <c r="H13" s="49" t="e">
        <f>IF(C13="","",VLOOKUP('Sheet-3'!D11,FLIGHTS!$J$3:$K$38,2))</f>
        <v>#N/A</v>
      </c>
      <c r="J13" s="25"/>
      <c r="L13" s="31" t="str">
        <f t="shared" si="0"/>
        <v> </v>
      </c>
      <c r="M13" s="2" t="e">
        <f t="shared" si="4"/>
        <v>#N/A</v>
      </c>
      <c r="N13" s="3" t="e">
        <f t="shared" si="5"/>
        <v>#N/A</v>
      </c>
      <c r="R13" s="100" t="e">
        <f>IF(N13=0," ",IF(COUNTIF($N$5:$N$40,$N13)&gt;1,MAX($R$5:$R12)+0.01,0))</f>
        <v>#N/A</v>
      </c>
      <c r="S13" s="100">
        <f t="shared" si="6"/>
      </c>
      <c r="T13" s="100" t="e">
        <f t="shared" si="1"/>
        <v>#N/A</v>
      </c>
      <c r="U13" s="100" t="e">
        <f t="shared" si="7"/>
        <v>#N/A</v>
      </c>
      <c r="V13" s="100" t="e">
        <f t="shared" si="2"/>
        <v>#N/A</v>
      </c>
      <c r="W13" s="100" t="e">
        <f t="shared" si="2"/>
        <v>#N/A</v>
      </c>
      <c r="X13" s="100" t="e">
        <f t="shared" si="2"/>
        <v>#N/A</v>
      </c>
      <c r="Y13" s="101" t="str">
        <f t="shared" si="8"/>
        <v> </v>
      </c>
    </row>
    <row r="14" spans="1:25" ht="12.75">
      <c r="A14" t="e">
        <f t="shared" si="3"/>
        <v>#N/A</v>
      </c>
      <c r="B14" s="164"/>
      <c r="C14" s="3" t="e">
        <f>IF(C13&lt;FLIGHTS!Q$2,C13+1,"")</f>
        <v>#N/A</v>
      </c>
      <c r="D14" s="29">
        <f>IF(FLIGHTS!C12="","",ABS(0.25*FLIGHTS!C12))</f>
      </c>
      <c r="E14" s="49" t="e">
        <f>IF(C14="","",VLOOKUP('Sheet-3'!A12,FLIGHTS!$A$3:$B$38,2))</f>
        <v>#N/A</v>
      </c>
      <c r="F14" s="49" t="e">
        <f>IF(C14="","",VLOOKUP('Sheet-3'!B12,FLIGHTS!$D$3:$E$38,2))</f>
        <v>#N/A</v>
      </c>
      <c r="G14" s="49" t="e">
        <f>IF(C14="","",VLOOKUP('Sheet-3'!C12,FLIGHTS!$G$3:$H$38,2))</f>
        <v>#N/A</v>
      </c>
      <c r="H14" s="49" t="e">
        <f>IF(C14="","",VLOOKUP('Sheet-3'!D12,FLIGHTS!$J$3:$K$38,2))</f>
        <v>#N/A</v>
      </c>
      <c r="J14" s="25"/>
      <c r="L14" s="31" t="str">
        <f t="shared" si="0"/>
        <v> </v>
      </c>
      <c r="M14" s="2" t="e">
        <f t="shared" si="4"/>
        <v>#N/A</v>
      </c>
      <c r="N14" s="3" t="e">
        <f t="shared" si="5"/>
        <v>#N/A</v>
      </c>
      <c r="R14" s="100" t="e">
        <f>IF(N14=0," ",IF(COUNTIF($N$5:$N$40,$N14)&gt;1,MAX($R$5:$R13)+0.01,0))</f>
        <v>#N/A</v>
      </c>
      <c r="S14" s="100">
        <f t="shared" si="6"/>
      </c>
      <c r="T14" s="100" t="e">
        <f>IF(C14="","",RANK(S14,S$5:S$40,1))</f>
        <v>#N/A</v>
      </c>
      <c r="U14" s="100" t="e">
        <f t="shared" si="7"/>
        <v>#N/A</v>
      </c>
      <c r="V14" s="100" t="e">
        <f t="shared" si="2"/>
        <v>#N/A</v>
      </c>
      <c r="W14" s="100" t="e">
        <f t="shared" si="2"/>
        <v>#N/A</v>
      </c>
      <c r="X14" s="100" t="e">
        <f t="shared" si="2"/>
        <v>#N/A</v>
      </c>
      <c r="Y14" s="101" t="str">
        <f t="shared" si="8"/>
        <v> </v>
      </c>
    </row>
    <row r="15" spans="1:25" ht="12.75">
      <c r="A15" t="e">
        <f t="shared" si="3"/>
        <v>#N/A</v>
      </c>
      <c r="B15" s="164"/>
      <c r="C15" s="3" t="e">
        <f>IF(C14&lt;FLIGHTS!Q$2,C14+1,"")</f>
        <v>#N/A</v>
      </c>
      <c r="D15" s="29">
        <f>IF(FLIGHTS!C13="","",ABS(0.25*FLIGHTS!C13))</f>
      </c>
      <c r="E15" s="49" t="e">
        <f>IF(C15="","",VLOOKUP('Sheet-3'!A13,FLIGHTS!$A$3:$B$38,2))</f>
        <v>#N/A</v>
      </c>
      <c r="F15" s="49" t="e">
        <f>IF(C15="","",VLOOKUP('Sheet-3'!B13,FLIGHTS!$D$3:$E$38,2))</f>
        <v>#N/A</v>
      </c>
      <c r="G15" s="49" t="e">
        <f>IF(C15="","",VLOOKUP('Sheet-3'!C13,FLIGHTS!$G$3:$H$38,2))</f>
        <v>#N/A</v>
      </c>
      <c r="H15" s="49" t="e">
        <f>IF(C15="","",VLOOKUP('Sheet-3'!D13,FLIGHTS!$J$3:$K$38,2))</f>
        <v>#N/A</v>
      </c>
      <c r="J15" s="25"/>
      <c r="L15" s="31" t="str">
        <f t="shared" si="0"/>
        <v> </v>
      </c>
      <c r="M15" s="2" t="e">
        <f t="shared" si="4"/>
        <v>#N/A</v>
      </c>
      <c r="N15" s="3" t="e">
        <f t="shared" si="5"/>
        <v>#N/A</v>
      </c>
      <c r="R15" s="100" t="e">
        <f>IF(N15=0," ",IF(COUNTIF($N$5:$N$40,$N15)&gt;1,MAX($R$5:$R14)+0.01,0))</f>
        <v>#N/A</v>
      </c>
      <c r="S15" s="100">
        <f t="shared" si="6"/>
      </c>
      <c r="T15" s="100" t="e">
        <f t="shared" si="1"/>
        <v>#N/A</v>
      </c>
      <c r="U15" s="100" t="e">
        <f t="shared" si="7"/>
        <v>#N/A</v>
      </c>
      <c r="V15" s="100" t="e">
        <f t="shared" si="2"/>
        <v>#N/A</v>
      </c>
      <c r="W15" s="100" t="e">
        <f t="shared" si="2"/>
        <v>#N/A</v>
      </c>
      <c r="X15" s="100" t="e">
        <f t="shared" si="2"/>
        <v>#N/A</v>
      </c>
      <c r="Y15" s="101" t="str">
        <f t="shared" si="8"/>
        <v> </v>
      </c>
    </row>
    <row r="16" spans="1:25" ht="12.75">
      <c r="A16" t="e">
        <f t="shared" si="3"/>
        <v>#N/A</v>
      </c>
      <c r="B16" s="164"/>
      <c r="C16" s="3" t="e">
        <f>IF(C15&lt;FLIGHTS!Q$2,C15+1,"")</f>
        <v>#N/A</v>
      </c>
      <c r="D16" s="29">
        <f>IF(FLIGHTS!C14="","",ABS(0.25*FLIGHTS!C14))</f>
      </c>
      <c r="E16" s="49" t="e">
        <f>IF(C16="","",VLOOKUP('Sheet-3'!A14,FLIGHTS!$A$3:$B$38,2))</f>
        <v>#N/A</v>
      </c>
      <c r="F16" s="49" t="e">
        <f>IF(C16="","",VLOOKUP('Sheet-3'!B14,FLIGHTS!$D$3:$E$38,2))</f>
        <v>#N/A</v>
      </c>
      <c r="G16" s="49" t="e">
        <f>IF(C16="","",VLOOKUP('Sheet-3'!C14,FLIGHTS!$G$3:$H$38,2))</f>
        <v>#N/A</v>
      </c>
      <c r="H16" s="49" t="e">
        <f>IF(C16="","",VLOOKUP('Sheet-3'!D14,FLIGHTS!$J$3:$K$38,2))</f>
        <v>#N/A</v>
      </c>
      <c r="J16" s="25"/>
      <c r="L16" s="31" t="str">
        <f t="shared" si="0"/>
        <v> </v>
      </c>
      <c r="M16" s="2" t="e">
        <f t="shared" si="4"/>
        <v>#N/A</v>
      </c>
      <c r="N16" s="3" t="e">
        <f t="shared" si="5"/>
        <v>#N/A</v>
      </c>
      <c r="R16" s="100" t="e">
        <f>IF(N16=0," ",IF(COUNTIF($N$5:$N$40,$N16)&gt;1,MAX($R$5:$R15)+0.01,0))</f>
        <v>#N/A</v>
      </c>
      <c r="S16" s="100">
        <f t="shared" si="6"/>
      </c>
      <c r="T16" s="100" t="e">
        <f t="shared" si="1"/>
        <v>#N/A</v>
      </c>
      <c r="U16" s="100" t="e">
        <f t="shared" si="7"/>
        <v>#N/A</v>
      </c>
      <c r="V16" s="100" t="e">
        <f t="shared" si="2"/>
        <v>#N/A</v>
      </c>
      <c r="W16" s="100" t="e">
        <f t="shared" si="2"/>
        <v>#N/A</v>
      </c>
      <c r="X16" s="100" t="e">
        <f t="shared" si="2"/>
        <v>#N/A</v>
      </c>
      <c r="Y16" s="101" t="str">
        <f t="shared" si="8"/>
        <v> </v>
      </c>
    </row>
    <row r="17" spans="1:25" ht="12.75">
      <c r="A17" t="e">
        <f t="shared" si="3"/>
        <v>#N/A</v>
      </c>
      <c r="B17" s="164"/>
      <c r="C17" s="3" t="e">
        <f>IF(C16&lt;FLIGHTS!Q$2,C16+1,"")</f>
        <v>#N/A</v>
      </c>
      <c r="D17" s="29">
        <f>IF(FLIGHTS!C15="","",ABS(0.25*FLIGHTS!C15))</f>
      </c>
      <c r="E17" s="49" t="e">
        <f>IF(C17="","",VLOOKUP('Sheet-3'!A15,FLIGHTS!$A$3:$B$38,2))</f>
        <v>#N/A</v>
      </c>
      <c r="F17" s="49" t="e">
        <f>IF(C17="","",VLOOKUP('Sheet-3'!B15,FLIGHTS!$D$3:$E$38,2))</f>
        <v>#N/A</v>
      </c>
      <c r="G17" s="49" t="e">
        <f>IF(C17="","",VLOOKUP('Sheet-3'!C15,FLIGHTS!$G$3:$H$38,2))</f>
        <v>#N/A</v>
      </c>
      <c r="H17" s="49" t="e">
        <f>IF(C18="","",VLOOKUP('Sheet-3'!D16,FLIGHTS!$J$3:$K$38,2))</f>
        <v>#N/A</v>
      </c>
      <c r="J17" s="25"/>
      <c r="L17" s="31" t="str">
        <f t="shared" si="0"/>
        <v> </v>
      </c>
      <c r="M17" s="2" t="e">
        <f t="shared" si="4"/>
        <v>#N/A</v>
      </c>
      <c r="N17" s="3" t="e">
        <f t="shared" si="5"/>
        <v>#N/A</v>
      </c>
      <c r="R17" s="100" t="e">
        <f>IF(N17=0," ",IF(COUNTIF($N$5:$N$40,$N17)&gt;1,MAX($R$5:$R16)+0.01,0))</f>
        <v>#N/A</v>
      </c>
      <c r="S17" s="100">
        <f t="shared" si="6"/>
      </c>
      <c r="T17" s="100" t="e">
        <f t="shared" si="1"/>
        <v>#N/A</v>
      </c>
      <c r="U17" s="100" t="e">
        <f t="shared" si="7"/>
        <v>#N/A</v>
      </c>
      <c r="V17" s="100" t="e">
        <f t="shared" si="2"/>
        <v>#N/A</v>
      </c>
      <c r="W17" s="100" t="e">
        <f t="shared" si="2"/>
        <v>#N/A</v>
      </c>
      <c r="X17" s="100" t="e">
        <f>H17</f>
        <v>#N/A</v>
      </c>
      <c r="Y17" s="101" t="str">
        <f t="shared" si="8"/>
        <v> </v>
      </c>
    </row>
    <row r="18" spans="1:25" ht="12.75">
      <c r="A18" t="e">
        <f t="shared" si="3"/>
        <v>#N/A</v>
      </c>
      <c r="B18" s="164"/>
      <c r="C18" s="3" t="e">
        <f>IF(C17&lt;FLIGHTS!Q$2,C17+1,"")</f>
        <v>#N/A</v>
      </c>
      <c r="D18" s="29">
        <f>IF(FLIGHTS!C16="","",ABS(0.25*FLIGHTS!C16))</f>
      </c>
      <c r="E18" s="49" t="e">
        <f>IF(C18="","",VLOOKUP('Sheet-3'!A16,FLIGHTS!$A$3:$B$38,2))</f>
        <v>#N/A</v>
      </c>
      <c r="F18" s="49" t="e">
        <f>IF(C18="","",VLOOKUP('Sheet-3'!B16,FLIGHTS!$D$3:$E$38,2))</f>
        <v>#N/A</v>
      </c>
      <c r="G18" s="49" t="e">
        <f>IF(C18="","",VLOOKUP('Sheet-3'!C16,FLIGHTS!$G$3:$H$38,2))</f>
        <v>#N/A</v>
      </c>
      <c r="H18" s="49" t="e">
        <f>IF(C17="","",VLOOKUP('Sheet-3'!D15,FLIGHTS!$J$3:$K$38,2))</f>
        <v>#N/A</v>
      </c>
      <c r="J18" s="25"/>
      <c r="L18" s="31" t="str">
        <f t="shared" si="0"/>
        <v> </v>
      </c>
      <c r="M18" s="2" t="e">
        <f t="shared" si="4"/>
        <v>#N/A</v>
      </c>
      <c r="N18" s="3" t="e">
        <f t="shared" si="5"/>
        <v>#N/A</v>
      </c>
      <c r="R18" s="100" t="e">
        <f>IF(N18=0," ",IF(COUNTIF($N$5:$N$40,$N18)&gt;1,MAX($R$5:$R17)+0.01,0))</f>
        <v>#N/A</v>
      </c>
      <c r="S18" s="100">
        <f t="shared" si="6"/>
      </c>
      <c r="T18" s="100" t="e">
        <f t="shared" si="1"/>
        <v>#N/A</v>
      </c>
      <c r="U18" s="100" t="e">
        <f t="shared" si="7"/>
        <v>#N/A</v>
      </c>
      <c r="V18" s="100" t="e">
        <f t="shared" si="2"/>
        <v>#N/A</v>
      </c>
      <c r="W18" s="100" t="e">
        <f t="shared" si="2"/>
        <v>#N/A</v>
      </c>
      <c r="X18" s="100" t="e">
        <f>H18</f>
        <v>#N/A</v>
      </c>
      <c r="Y18" s="101" t="str">
        <f t="shared" si="8"/>
        <v> </v>
      </c>
    </row>
    <row r="19" spans="1:25" ht="12.75">
      <c r="A19" t="e">
        <f t="shared" si="3"/>
        <v>#N/A</v>
      </c>
      <c r="B19" s="164"/>
      <c r="C19" s="3" t="e">
        <f>IF(C18&lt;FLIGHTS!Q$2,C18+1,"")</f>
        <v>#N/A</v>
      </c>
      <c r="D19" s="29">
        <f>IF(FLIGHTS!C17="","",ABS(0.25*FLIGHTS!C17))</f>
      </c>
      <c r="E19" s="49" t="e">
        <f>IF(C19="","",VLOOKUP('Sheet-3'!A17,FLIGHTS!$A$3:$B$38,2))</f>
        <v>#N/A</v>
      </c>
      <c r="F19" s="49" t="e">
        <f>IF(C19="","",VLOOKUP('Sheet-3'!B17,FLIGHTS!$D$3:$E$38,2))</f>
        <v>#N/A</v>
      </c>
      <c r="G19" s="49" t="e">
        <f>IF(C19="","",VLOOKUP('Sheet-3'!C17,FLIGHTS!$G$3:$H$38,2))</f>
        <v>#N/A</v>
      </c>
      <c r="H19" s="49" t="e">
        <f>IF(C19="","",VLOOKUP('Sheet-3'!D17,FLIGHTS!$J$3:$K$38,2))</f>
        <v>#N/A</v>
      </c>
      <c r="J19" s="25"/>
      <c r="L19" s="31" t="str">
        <f t="shared" si="0"/>
        <v> </v>
      </c>
      <c r="M19" s="2" t="e">
        <f t="shared" si="4"/>
        <v>#N/A</v>
      </c>
      <c r="N19" s="3" t="e">
        <f t="shared" si="5"/>
        <v>#N/A</v>
      </c>
      <c r="R19" s="100" t="e">
        <f>IF(N19=0," ",IF(COUNTIF($N$5:$N$40,$N19)&gt;1,MAX($R$5:$R18)+0.01,0))</f>
        <v>#N/A</v>
      </c>
      <c r="S19" s="100">
        <f t="shared" si="6"/>
      </c>
      <c r="T19" s="100" t="e">
        <f t="shared" si="1"/>
        <v>#N/A</v>
      </c>
      <c r="U19" s="100" t="e">
        <f t="shared" si="7"/>
        <v>#N/A</v>
      </c>
      <c r="V19" s="100" t="e">
        <f t="shared" si="2"/>
        <v>#N/A</v>
      </c>
      <c r="W19" s="100" t="e">
        <f t="shared" si="2"/>
        <v>#N/A</v>
      </c>
      <c r="X19" s="100" t="e">
        <f>H19</f>
        <v>#N/A</v>
      </c>
      <c r="Y19" s="101" t="str">
        <f t="shared" si="8"/>
        <v> </v>
      </c>
    </row>
    <row r="20" spans="1:25" ht="12.75">
      <c r="A20" t="e">
        <f t="shared" si="3"/>
        <v>#N/A</v>
      </c>
      <c r="B20" s="164"/>
      <c r="C20" s="3" t="e">
        <f>IF(C19&lt;FLIGHTS!Q$2,C19+1,"")</f>
        <v>#N/A</v>
      </c>
      <c r="D20" s="29">
        <f>IF(FLIGHTS!C18="","",ABS(0.25*FLIGHTS!C18))</f>
      </c>
      <c r="E20" s="49" t="e">
        <f>IF(C20="","",VLOOKUP('Sheet-3'!A18,FLIGHTS!$A$3:$B$38,2))</f>
        <v>#N/A</v>
      </c>
      <c r="F20" s="49" t="e">
        <f>IF(C20="","",VLOOKUP('Sheet-3'!B18,FLIGHTS!$D$3:$E$38,2))</f>
        <v>#N/A</v>
      </c>
      <c r="G20" s="49" t="e">
        <f>IF(C20="","",VLOOKUP('Sheet-3'!C18,FLIGHTS!$G$3:$H$38,2))</f>
        <v>#N/A</v>
      </c>
      <c r="H20" s="49" t="e">
        <f>IF(C20="","",VLOOKUP('Sheet-3'!D18,FLIGHTS!$J$3:$K$38,2))</f>
        <v>#N/A</v>
      </c>
      <c r="J20" s="25"/>
      <c r="L20" s="31" t="str">
        <f t="shared" si="0"/>
        <v> </v>
      </c>
      <c r="M20" s="2" t="e">
        <f t="shared" si="4"/>
        <v>#N/A</v>
      </c>
      <c r="N20" s="3" t="e">
        <f t="shared" si="5"/>
        <v>#N/A</v>
      </c>
      <c r="R20" s="100" t="e">
        <f>IF(N20=0," ",IF(COUNTIF($N$5:$N$40,$N20)&gt;1,MAX($R$5:$R19)+0.01,0))</f>
        <v>#N/A</v>
      </c>
      <c r="S20" s="100">
        <f t="shared" si="6"/>
      </c>
      <c r="T20" s="100" t="e">
        <f t="shared" si="1"/>
        <v>#N/A</v>
      </c>
      <c r="U20" s="100" t="e">
        <f t="shared" si="7"/>
        <v>#N/A</v>
      </c>
      <c r="V20" s="100" t="e">
        <f t="shared" si="2"/>
        <v>#N/A</v>
      </c>
      <c r="W20" s="100" t="e">
        <f t="shared" si="2"/>
        <v>#N/A</v>
      </c>
      <c r="X20" s="100" t="e">
        <f t="shared" si="2"/>
        <v>#N/A</v>
      </c>
      <c r="Y20" s="101" t="str">
        <f t="shared" si="8"/>
        <v> </v>
      </c>
    </row>
    <row r="21" spans="1:25" ht="12.75">
      <c r="A21" t="e">
        <f t="shared" si="3"/>
        <v>#N/A</v>
      </c>
      <c r="B21" s="164"/>
      <c r="C21" s="3" t="e">
        <f>IF(C20&lt;FLIGHTS!Q$2,C20+1,"")</f>
        <v>#N/A</v>
      </c>
      <c r="D21" s="29">
        <f>IF(FLIGHTS!C19="","",ABS(0.25*FLIGHTS!C19))</f>
      </c>
      <c r="E21" s="49" t="e">
        <f>IF(C21="","",VLOOKUP('Sheet-3'!A19,FLIGHTS!$A$3:$B$38,2))</f>
        <v>#N/A</v>
      </c>
      <c r="F21" s="49" t="e">
        <f>IF(C21="","",VLOOKUP('Sheet-3'!B19,FLIGHTS!$D$3:$E$38,2))</f>
        <v>#N/A</v>
      </c>
      <c r="G21" s="49" t="e">
        <f>IF(C21="","",VLOOKUP('Sheet-3'!C19,FLIGHTS!$G$3:$H$38,2))</f>
        <v>#N/A</v>
      </c>
      <c r="H21" s="49" t="e">
        <f>IF(C23="","",VLOOKUP('Sheet-3'!D21,FLIGHTS!$J$3:$K$38,2))</f>
        <v>#N/A</v>
      </c>
      <c r="J21" s="25"/>
      <c r="L21" s="31" t="str">
        <f t="shared" si="0"/>
        <v> </v>
      </c>
      <c r="M21" s="2" t="e">
        <f t="shared" si="4"/>
        <v>#N/A</v>
      </c>
      <c r="N21" s="3" t="e">
        <f t="shared" si="5"/>
        <v>#N/A</v>
      </c>
      <c r="R21" s="100" t="e">
        <f>IF(N21=0," ",IF(COUNTIF($N$5:$N$40,$N21)&gt;1,MAX($R$5:$R20)+0.01,0))</f>
        <v>#N/A</v>
      </c>
      <c r="S21" s="100">
        <f t="shared" si="6"/>
      </c>
      <c r="T21" s="100" t="e">
        <f t="shared" si="1"/>
        <v>#N/A</v>
      </c>
      <c r="U21" s="100" t="e">
        <f t="shared" si="7"/>
        <v>#N/A</v>
      </c>
      <c r="V21" s="100" t="e">
        <f t="shared" si="7"/>
        <v>#N/A</v>
      </c>
      <c r="W21" s="100" t="e">
        <f t="shared" si="7"/>
        <v>#N/A</v>
      </c>
      <c r="X21" s="100" t="e">
        <f>H21</f>
        <v>#N/A</v>
      </c>
      <c r="Y21" s="101" t="str">
        <f t="shared" si="8"/>
        <v> </v>
      </c>
    </row>
    <row r="22" spans="1:25" ht="12.75">
      <c r="A22" t="e">
        <f t="shared" si="3"/>
        <v>#N/A</v>
      </c>
      <c r="B22" s="164"/>
      <c r="C22" s="3" t="e">
        <f>IF(C21&lt;FLIGHTS!Q$2,C21+1,"")</f>
        <v>#N/A</v>
      </c>
      <c r="D22" s="29">
        <f>IF(FLIGHTS!C20="","",ABS(0.25*FLIGHTS!C20))</f>
      </c>
      <c r="E22" s="49" t="e">
        <f>IF(C22="","",VLOOKUP('Sheet-3'!A20,FLIGHTS!$A$3:$B$38,2))</f>
        <v>#N/A</v>
      </c>
      <c r="F22" s="49" t="e">
        <f>IF(C22="","",VLOOKUP('Sheet-3'!B20,FLIGHTS!$D$3:$E$38,2))</f>
        <v>#N/A</v>
      </c>
      <c r="G22" s="49" t="e">
        <f>IF(C22="","",VLOOKUP('Sheet-3'!C20,FLIGHTS!$G$3:$H$38,2))</f>
        <v>#N/A</v>
      </c>
      <c r="H22" s="49" t="e">
        <f>IF(C22="","",VLOOKUP('Sheet-3'!D20,FLIGHTS!$J$3:$K$38,2))</f>
        <v>#N/A</v>
      </c>
      <c r="J22" s="25"/>
      <c r="L22" s="31" t="str">
        <f t="shared" si="0"/>
        <v> </v>
      </c>
      <c r="M22" s="2" t="e">
        <f t="shared" si="4"/>
        <v>#N/A</v>
      </c>
      <c r="N22" s="3" t="e">
        <f t="shared" si="5"/>
        <v>#N/A</v>
      </c>
      <c r="R22" s="100" t="e">
        <f>IF(N22=0," ",IF(COUNTIF($N$5:$N$40,$N22)&gt;1,MAX($R$5:$R21)+0.01,0))</f>
        <v>#N/A</v>
      </c>
      <c r="S22" s="100">
        <f t="shared" si="6"/>
      </c>
      <c r="T22" s="100" t="e">
        <f t="shared" si="1"/>
        <v>#N/A</v>
      </c>
      <c r="U22" s="100" t="e">
        <f t="shared" si="7"/>
        <v>#N/A</v>
      </c>
      <c r="V22" s="100" t="e">
        <f t="shared" si="7"/>
        <v>#N/A</v>
      </c>
      <c r="W22" s="100" t="e">
        <f t="shared" si="7"/>
        <v>#N/A</v>
      </c>
      <c r="X22" s="100" t="e">
        <f t="shared" si="7"/>
        <v>#N/A</v>
      </c>
      <c r="Y22" s="101" t="str">
        <f t="shared" si="8"/>
        <v> </v>
      </c>
    </row>
    <row r="23" spans="1:25" ht="12.75">
      <c r="A23" t="e">
        <f t="shared" si="3"/>
        <v>#N/A</v>
      </c>
      <c r="B23" s="164"/>
      <c r="C23" s="3" t="e">
        <f>IF(C22&lt;FLIGHTS!Q$2,C22+1,"")</f>
        <v>#N/A</v>
      </c>
      <c r="D23" s="29">
        <f>IF(FLIGHTS!C21="","",ABS(0.25*FLIGHTS!C21))</f>
      </c>
      <c r="E23" s="49" t="e">
        <f>IF(C23="","",VLOOKUP('Sheet-3'!A21,FLIGHTS!$A$3:$B$38,2))</f>
        <v>#N/A</v>
      </c>
      <c r="F23" s="49" t="e">
        <f>IF(C23="","",VLOOKUP('Sheet-3'!B21,FLIGHTS!$D$3:$E$38,2))</f>
        <v>#N/A</v>
      </c>
      <c r="G23" s="49" t="e">
        <f>IF(C23="","",VLOOKUP('Sheet-3'!C21,FLIGHTS!$G$3:$H$38,2))</f>
        <v>#N/A</v>
      </c>
      <c r="H23" s="49" t="e">
        <f>IF(C21="","",VLOOKUP('Sheet-3'!D19,FLIGHTS!$J$3:$K$38,2))</f>
        <v>#N/A</v>
      </c>
      <c r="J23" s="25"/>
      <c r="L23" s="31" t="str">
        <f t="shared" si="0"/>
        <v> </v>
      </c>
      <c r="M23" s="2" t="e">
        <f t="shared" si="4"/>
        <v>#N/A</v>
      </c>
      <c r="N23" s="3" t="e">
        <f t="shared" si="5"/>
        <v>#N/A</v>
      </c>
      <c r="R23" s="100" t="e">
        <f>IF(N23=0," ",IF(COUNTIF($N$5:$N$40,$N23)&gt;1,MAX($R$5:$R22)+0.01,0))</f>
        <v>#N/A</v>
      </c>
      <c r="S23" s="100">
        <f t="shared" si="6"/>
      </c>
      <c r="T23" s="100" t="e">
        <f t="shared" si="1"/>
        <v>#N/A</v>
      </c>
      <c r="U23" s="100" t="e">
        <f t="shared" si="7"/>
        <v>#N/A</v>
      </c>
      <c r="V23" s="100" t="e">
        <f t="shared" si="7"/>
        <v>#N/A</v>
      </c>
      <c r="W23" s="100" t="e">
        <f t="shared" si="7"/>
        <v>#N/A</v>
      </c>
      <c r="X23" s="100" t="e">
        <f>H23</f>
        <v>#N/A</v>
      </c>
      <c r="Y23" s="101" t="str">
        <f t="shared" si="8"/>
        <v> </v>
      </c>
    </row>
    <row r="24" spans="1:25" ht="12.75">
      <c r="A24" t="e">
        <f t="shared" si="3"/>
        <v>#N/A</v>
      </c>
      <c r="B24" s="164"/>
      <c r="C24" s="3" t="e">
        <f>IF(C23&lt;FLIGHTS!Q$2,C23+1,"")</f>
        <v>#N/A</v>
      </c>
      <c r="D24" s="29">
        <f>IF(FLIGHTS!C22="","",ABS(0.25*FLIGHTS!C22))</f>
      </c>
      <c r="E24" s="49" t="e">
        <f>IF(C24="","",VLOOKUP('Sheet-3'!A22,FLIGHTS!$A$3:$B$38,2))</f>
        <v>#N/A</v>
      </c>
      <c r="F24" s="49" t="e">
        <f>IF(C24="","",VLOOKUP('Sheet-3'!B22,FLIGHTS!$D$3:$E$38,2))</f>
        <v>#N/A</v>
      </c>
      <c r="G24" s="49" t="e">
        <f>IF(C24="","",VLOOKUP('Sheet-3'!C22,FLIGHTS!$G$3:$H$38,2))</f>
        <v>#N/A</v>
      </c>
      <c r="H24" s="49" t="e">
        <f>IF(C24="","",VLOOKUP('Sheet-3'!D22,FLIGHTS!$J$3:$K$38,2))</f>
        <v>#N/A</v>
      </c>
      <c r="J24" s="25"/>
      <c r="L24" s="31" t="str">
        <f t="shared" si="0"/>
        <v> </v>
      </c>
      <c r="M24" s="2" t="e">
        <f t="shared" si="4"/>
        <v>#N/A</v>
      </c>
      <c r="N24" s="3" t="e">
        <f t="shared" si="5"/>
        <v>#N/A</v>
      </c>
      <c r="R24" s="100" t="e">
        <f>IF(N24=0," ",IF(COUNTIF($N$5:$N$40,$N24)&gt;1,MAX($R$5:$R23)+0.01,0))</f>
        <v>#N/A</v>
      </c>
      <c r="S24" s="100">
        <f t="shared" si="6"/>
      </c>
      <c r="T24" s="100" t="e">
        <f t="shared" si="1"/>
        <v>#N/A</v>
      </c>
      <c r="U24" s="100" t="e">
        <f t="shared" si="7"/>
        <v>#N/A</v>
      </c>
      <c r="V24" s="100" t="e">
        <f t="shared" si="7"/>
        <v>#N/A</v>
      </c>
      <c r="W24" s="100" t="e">
        <f t="shared" si="7"/>
        <v>#N/A</v>
      </c>
      <c r="X24" s="100" t="e">
        <f t="shared" si="7"/>
        <v>#N/A</v>
      </c>
      <c r="Y24" s="101" t="str">
        <f t="shared" si="8"/>
        <v> </v>
      </c>
    </row>
    <row r="25" spans="1:25" ht="12.75">
      <c r="A25" t="e">
        <f t="shared" si="3"/>
        <v>#N/A</v>
      </c>
      <c r="B25" s="164"/>
      <c r="C25" s="3" t="e">
        <f>IF(C24&lt;FLIGHTS!Q$2,C24+1,"")</f>
        <v>#N/A</v>
      </c>
      <c r="D25" s="29">
        <f>IF(FLIGHTS!C23="","",ABS(0.25*FLIGHTS!C23))</f>
      </c>
      <c r="E25" s="49" t="e">
        <f>IF(C25="","",VLOOKUP('Sheet-3'!A23,FLIGHTS!$A$3:$B$38,2))</f>
        <v>#N/A</v>
      </c>
      <c r="F25" s="49" t="e">
        <f>IF(C25="","",VLOOKUP('Sheet-3'!B23,FLIGHTS!$D$3:$E$38,2))</f>
        <v>#N/A</v>
      </c>
      <c r="G25" s="49" t="e">
        <f>IF(C25="","",VLOOKUP('Sheet-3'!C23,FLIGHTS!$G$3:$H$38,2))</f>
        <v>#N/A</v>
      </c>
      <c r="H25" s="49" t="e">
        <f>IF(C25="","",VLOOKUP('Sheet-3'!D23,FLIGHTS!$J$3:$K$38,2))</f>
        <v>#N/A</v>
      </c>
      <c r="J25" s="25"/>
      <c r="L25" s="31" t="str">
        <f t="shared" si="0"/>
        <v> </v>
      </c>
      <c r="M25" s="2" t="e">
        <f t="shared" si="4"/>
        <v>#N/A</v>
      </c>
      <c r="N25" s="3" t="e">
        <f t="shared" si="5"/>
        <v>#N/A</v>
      </c>
      <c r="R25" s="100" t="e">
        <f>IF(N25=0," ",IF(COUNTIF($N$5:$N$40,$N25)&gt;1,MAX($R$5:$R24)+0.01,0))</f>
        <v>#N/A</v>
      </c>
      <c r="S25" s="100">
        <f t="shared" si="6"/>
      </c>
      <c r="T25" s="100" t="e">
        <f t="shared" si="1"/>
        <v>#N/A</v>
      </c>
      <c r="U25" s="100" t="e">
        <f t="shared" si="7"/>
        <v>#N/A</v>
      </c>
      <c r="V25" s="100" t="e">
        <f t="shared" si="7"/>
        <v>#N/A</v>
      </c>
      <c r="W25" s="100" t="e">
        <f t="shared" si="7"/>
        <v>#N/A</v>
      </c>
      <c r="X25" s="100" t="e">
        <f t="shared" si="7"/>
        <v>#N/A</v>
      </c>
      <c r="Y25" s="101" t="str">
        <f t="shared" si="8"/>
        <v> </v>
      </c>
    </row>
    <row r="26" spans="1:25" ht="12.75">
      <c r="A26" t="e">
        <f t="shared" si="3"/>
        <v>#N/A</v>
      </c>
      <c r="B26" s="164"/>
      <c r="C26" s="3" t="e">
        <f>IF(C25&lt;FLIGHTS!Q$2,C25+1,"")</f>
        <v>#N/A</v>
      </c>
      <c r="D26" s="29">
        <f>IF(FLIGHTS!C24="","",ABS(0.25*FLIGHTS!C24))</f>
      </c>
      <c r="E26" s="49" t="e">
        <f>IF(C26="","",VLOOKUP('Sheet-3'!A24,FLIGHTS!$A$3:$B$38,2))</f>
        <v>#N/A</v>
      </c>
      <c r="F26" s="49" t="e">
        <f>IF(C26="","",VLOOKUP('Sheet-3'!B24,FLIGHTS!$D$3:$E$38,2))</f>
        <v>#N/A</v>
      </c>
      <c r="G26" s="49" t="e">
        <f>IF(C26="","",VLOOKUP('Sheet-3'!C24,FLIGHTS!$G$3:$H$38,2))</f>
        <v>#N/A</v>
      </c>
      <c r="H26" s="49" t="e">
        <f>IF(C26="","",VLOOKUP('Sheet-3'!D24,FLIGHTS!$J$3:$K$38,2))</f>
        <v>#N/A</v>
      </c>
      <c r="J26" s="25"/>
      <c r="L26" s="31" t="str">
        <f t="shared" si="0"/>
        <v> </v>
      </c>
      <c r="M26" s="2" t="e">
        <f t="shared" si="4"/>
        <v>#N/A</v>
      </c>
      <c r="N26" s="3" t="e">
        <f t="shared" si="5"/>
        <v>#N/A</v>
      </c>
      <c r="R26" s="100" t="e">
        <f>IF(N26=0," ",IF(COUNTIF($N$5:$N$40,$N26)&gt;1,MAX($R$5:$R25)+0.01,0))</f>
        <v>#N/A</v>
      </c>
      <c r="S26" s="100">
        <f t="shared" si="6"/>
      </c>
      <c r="T26" s="100" t="e">
        <f t="shared" si="1"/>
        <v>#N/A</v>
      </c>
      <c r="U26" s="100" t="e">
        <f t="shared" si="7"/>
        <v>#N/A</v>
      </c>
      <c r="V26" s="100" t="e">
        <f t="shared" si="7"/>
        <v>#N/A</v>
      </c>
      <c r="W26" s="100" t="e">
        <f t="shared" si="7"/>
        <v>#N/A</v>
      </c>
      <c r="X26" s="100" t="e">
        <f t="shared" si="7"/>
        <v>#N/A</v>
      </c>
      <c r="Y26" s="101" t="str">
        <f t="shared" si="8"/>
        <v> </v>
      </c>
    </row>
    <row r="27" spans="1:25" ht="12.75">
      <c r="A27" t="e">
        <f t="shared" si="3"/>
        <v>#N/A</v>
      </c>
      <c r="B27" s="164"/>
      <c r="C27" s="3" t="e">
        <f>IF(C26&lt;FLIGHTS!Q$2,C26+1,"")</f>
        <v>#N/A</v>
      </c>
      <c r="D27" s="29">
        <f>IF(FLIGHTS!C25="","",ABS(0.25*FLIGHTS!C25))</f>
      </c>
      <c r="E27" s="49" t="e">
        <f>IF(C27="","",VLOOKUP('Sheet-3'!A25,FLIGHTS!$A$3:$B$38,2))</f>
        <v>#N/A</v>
      </c>
      <c r="F27" s="49" t="e">
        <f>IF(C27="","",VLOOKUP('Sheet-3'!B25,FLIGHTS!$D$3:$E$38,2))</f>
        <v>#N/A</v>
      </c>
      <c r="G27" s="49" t="e">
        <f>IF(C27="","",VLOOKUP('Sheet-3'!C25,FLIGHTS!$G$3:$H$38,2))</f>
        <v>#N/A</v>
      </c>
      <c r="H27" s="49" t="e">
        <f>IF(C27="","",VLOOKUP('Sheet-3'!D25,FLIGHTS!$J$3:$K$38,2))</f>
        <v>#N/A</v>
      </c>
      <c r="J27" s="25"/>
      <c r="L27" s="31" t="str">
        <f t="shared" si="0"/>
        <v> </v>
      </c>
      <c r="M27" s="2" t="e">
        <f t="shared" si="4"/>
        <v>#N/A</v>
      </c>
      <c r="N27" s="3" t="e">
        <f t="shared" si="5"/>
        <v>#N/A</v>
      </c>
      <c r="R27" s="100" t="e">
        <f>IF(N27=0," ",IF(COUNTIF($N$5:$N$40,$N27)&gt;1,MAX($R$5:$R26)+0.01,0))</f>
        <v>#N/A</v>
      </c>
      <c r="S27" s="100">
        <f t="shared" si="6"/>
      </c>
      <c r="T27" s="100" t="e">
        <f t="shared" si="1"/>
        <v>#N/A</v>
      </c>
      <c r="U27" s="100" t="e">
        <f t="shared" si="7"/>
        <v>#N/A</v>
      </c>
      <c r="V27" s="100" t="e">
        <f t="shared" si="7"/>
        <v>#N/A</v>
      </c>
      <c r="W27" s="100" t="e">
        <f t="shared" si="7"/>
        <v>#N/A</v>
      </c>
      <c r="X27" s="100" t="e">
        <f t="shared" si="7"/>
        <v>#N/A</v>
      </c>
      <c r="Y27" s="101" t="str">
        <f t="shared" si="8"/>
        <v> </v>
      </c>
    </row>
    <row r="28" spans="1:25" ht="12.75">
      <c r="A28" t="e">
        <f t="shared" si="3"/>
        <v>#N/A</v>
      </c>
      <c r="B28" s="164"/>
      <c r="C28" s="3" t="e">
        <f>IF(C27&lt;FLIGHTS!Q$2,C27+1,"")</f>
        <v>#N/A</v>
      </c>
      <c r="D28" s="29">
        <f>IF(FLIGHTS!C26="","",ABS(0.25*FLIGHTS!C26))</f>
      </c>
      <c r="E28" s="49" t="e">
        <f>IF(C28="","",VLOOKUP('Sheet-3'!A26,FLIGHTS!$A$3:$B$38,2))</f>
        <v>#N/A</v>
      </c>
      <c r="F28" s="49" t="e">
        <f>IF(C28="","",VLOOKUP('Sheet-3'!B26,FLIGHTS!$D$3:$E$38,2))</f>
        <v>#N/A</v>
      </c>
      <c r="G28" s="49" t="e">
        <f>IF(C28="","",VLOOKUP('Sheet-3'!C26,FLIGHTS!$G$3:$H$38,2))</f>
        <v>#N/A</v>
      </c>
      <c r="H28" s="49" t="e">
        <f>IF(C28="","",VLOOKUP('Sheet-3'!D26,FLIGHTS!$J$3:$K$38,2))</f>
        <v>#N/A</v>
      </c>
      <c r="J28" s="25"/>
      <c r="L28" s="31" t="str">
        <f t="shared" si="0"/>
        <v> </v>
      </c>
      <c r="M28" s="2" t="e">
        <f t="shared" si="4"/>
        <v>#N/A</v>
      </c>
      <c r="N28" s="3" t="e">
        <f t="shared" si="5"/>
        <v>#N/A</v>
      </c>
      <c r="R28" s="100" t="e">
        <f>IF(N28=0," ",IF(COUNTIF($N$5:$N$40,$N28)&gt;1,MAX($R$5:$R27)+0.01,0))</f>
        <v>#N/A</v>
      </c>
      <c r="S28" s="100">
        <f t="shared" si="6"/>
      </c>
      <c r="T28" s="100" t="e">
        <f t="shared" si="1"/>
        <v>#N/A</v>
      </c>
      <c r="U28" s="100" t="e">
        <f t="shared" si="7"/>
        <v>#N/A</v>
      </c>
      <c r="V28" s="100" t="e">
        <f t="shared" si="7"/>
        <v>#N/A</v>
      </c>
      <c r="W28" s="100" t="e">
        <f t="shared" si="7"/>
        <v>#N/A</v>
      </c>
      <c r="X28" s="100" t="e">
        <f t="shared" si="7"/>
        <v>#N/A</v>
      </c>
      <c r="Y28" s="101" t="str">
        <f t="shared" si="8"/>
        <v> </v>
      </c>
    </row>
    <row r="29" spans="1:25" ht="12.75">
      <c r="A29" t="e">
        <f t="shared" si="3"/>
        <v>#N/A</v>
      </c>
      <c r="B29" s="164"/>
      <c r="C29" s="3" t="e">
        <f>IF(C28&lt;FLIGHTS!Q$2,C28+1,"")</f>
        <v>#N/A</v>
      </c>
      <c r="D29" s="29">
        <f>IF(FLIGHTS!C27="","",ABS(0.25*FLIGHTS!C27))</f>
      </c>
      <c r="E29" s="49" t="e">
        <f>IF(C29="","",VLOOKUP('Sheet-3'!A27,FLIGHTS!$A$3:$B$38,2))</f>
        <v>#N/A</v>
      </c>
      <c r="F29" s="49" t="e">
        <f>IF(C29="","",VLOOKUP('Sheet-3'!B27,FLIGHTS!$D$3:$E$38,2))</f>
        <v>#N/A</v>
      </c>
      <c r="G29" s="49" t="e">
        <f>IF(C29="","",VLOOKUP('Sheet-3'!C27,FLIGHTS!$G$3:$H$38,2))</f>
        <v>#N/A</v>
      </c>
      <c r="H29" s="49" t="e">
        <f>IF(C29="","",VLOOKUP('Sheet-3'!D27,FLIGHTS!$J$3:$K$38,2))</f>
        <v>#N/A</v>
      </c>
      <c r="J29" s="25"/>
      <c r="L29" s="31" t="str">
        <f t="shared" si="0"/>
        <v> </v>
      </c>
      <c r="M29" s="2" t="e">
        <f t="shared" si="4"/>
        <v>#N/A</v>
      </c>
      <c r="N29" s="3" t="e">
        <f t="shared" si="5"/>
        <v>#N/A</v>
      </c>
      <c r="R29" s="100" t="e">
        <f>IF(N29=0," ",IF(COUNTIF($N$5:$N$40,$N29)&gt;1,MAX($R$5:$R28)+0.01,0))</f>
        <v>#N/A</v>
      </c>
      <c r="S29" s="100">
        <f t="shared" si="6"/>
      </c>
      <c r="T29" s="100" t="e">
        <f t="shared" si="1"/>
        <v>#N/A</v>
      </c>
      <c r="U29" s="100" t="e">
        <f t="shared" si="7"/>
        <v>#N/A</v>
      </c>
      <c r="V29" s="100" t="e">
        <f t="shared" si="7"/>
        <v>#N/A</v>
      </c>
      <c r="W29" s="100" t="e">
        <f t="shared" si="7"/>
        <v>#N/A</v>
      </c>
      <c r="X29" s="100" t="e">
        <f t="shared" si="7"/>
        <v>#N/A</v>
      </c>
      <c r="Y29" s="101" t="str">
        <f t="shared" si="8"/>
        <v> </v>
      </c>
    </row>
    <row r="30" spans="1:25" ht="12.75">
      <c r="A30" t="e">
        <f t="shared" si="3"/>
        <v>#N/A</v>
      </c>
      <c r="B30" s="164"/>
      <c r="C30" s="3" t="e">
        <f>IF(C29&lt;FLIGHTS!Q$2,C29+1,"")</f>
        <v>#N/A</v>
      </c>
      <c r="D30" s="29">
        <f>IF(FLIGHTS!C28="","",ABS(0.25*FLIGHTS!C28))</f>
      </c>
      <c r="E30" s="49" t="e">
        <f>IF(C30="","",VLOOKUP('Sheet-3'!A28,FLIGHTS!$A$3:$B$38,2))</f>
        <v>#N/A</v>
      </c>
      <c r="F30" s="49" t="e">
        <f>IF(C30="","",VLOOKUP('Sheet-3'!B28,FLIGHTS!$D$3:$E$38,2))</f>
        <v>#N/A</v>
      </c>
      <c r="G30" s="49" t="e">
        <f>IF(C30="","",VLOOKUP('Sheet-3'!C28,FLIGHTS!$G$3:$H$38,2))</f>
        <v>#N/A</v>
      </c>
      <c r="H30" s="49" t="e">
        <f>IF(C30="","",VLOOKUP('Sheet-3'!D28,FLIGHTS!$J$3:$K$38,2))</f>
        <v>#N/A</v>
      </c>
      <c r="J30" s="25"/>
      <c r="L30" s="31" t="str">
        <f t="shared" si="0"/>
        <v> </v>
      </c>
      <c r="M30" s="2" t="e">
        <f t="shared" si="4"/>
        <v>#N/A</v>
      </c>
      <c r="N30" s="3" t="e">
        <f t="shared" si="5"/>
        <v>#N/A</v>
      </c>
      <c r="R30" s="100" t="e">
        <f>IF(N30=0," ",IF(COUNTIF($N$5:$N$40,$N30)&gt;1,MAX($R$5:$R29)+0.01,0))</f>
        <v>#N/A</v>
      </c>
      <c r="S30" s="100">
        <f t="shared" si="6"/>
      </c>
      <c r="T30" s="100" t="e">
        <f t="shared" si="1"/>
        <v>#N/A</v>
      </c>
      <c r="U30" s="100" t="e">
        <f t="shared" si="7"/>
        <v>#N/A</v>
      </c>
      <c r="V30" s="100" t="e">
        <f t="shared" si="7"/>
        <v>#N/A</v>
      </c>
      <c r="W30" s="100" t="e">
        <f t="shared" si="7"/>
        <v>#N/A</v>
      </c>
      <c r="X30" s="100" t="e">
        <f t="shared" si="7"/>
        <v>#N/A</v>
      </c>
      <c r="Y30" s="101" t="str">
        <f t="shared" si="8"/>
        <v> </v>
      </c>
    </row>
    <row r="31" spans="1:25" ht="12.75">
      <c r="A31" t="e">
        <f t="shared" si="3"/>
        <v>#N/A</v>
      </c>
      <c r="B31" s="164"/>
      <c r="C31" s="3" t="e">
        <f>IF(C30&lt;FLIGHTS!Q$2,C30+1,"")</f>
        <v>#N/A</v>
      </c>
      <c r="D31" s="29">
        <f>IF(FLIGHTS!C29="","",ABS(0.25*FLIGHTS!C29))</f>
      </c>
      <c r="E31" s="49" t="e">
        <f>IF(C31="","",VLOOKUP('Sheet-3'!A29,FLIGHTS!$A$3:$B$38,2))</f>
        <v>#N/A</v>
      </c>
      <c r="F31" s="49" t="e">
        <f>IF(C31="","",VLOOKUP('Sheet-3'!B29,FLIGHTS!$D$3:$E$38,2))</f>
        <v>#N/A</v>
      </c>
      <c r="G31" s="49" t="e">
        <f>IF(C31="","",VLOOKUP('Sheet-3'!C29,FLIGHTS!$G$3:$H$38,2))</f>
        <v>#N/A</v>
      </c>
      <c r="H31" s="49" t="e">
        <f>IF(C31="","",VLOOKUP('Sheet-3'!D29,FLIGHTS!$J$3:$K$38,2))</f>
        <v>#N/A</v>
      </c>
      <c r="J31" s="25"/>
      <c r="L31" s="31" t="str">
        <f t="shared" si="0"/>
        <v> </v>
      </c>
      <c r="M31" s="2" t="e">
        <f t="shared" si="4"/>
        <v>#N/A</v>
      </c>
      <c r="N31" s="3" t="e">
        <f t="shared" si="5"/>
        <v>#N/A</v>
      </c>
      <c r="R31" s="100" t="e">
        <f>IF(N31=0," ",IF(COUNTIF($N$5:$N$40,$N31)&gt;1,MAX($R$5:$R30)+0.01,0))</f>
        <v>#N/A</v>
      </c>
      <c r="S31" s="100">
        <f t="shared" si="6"/>
      </c>
      <c r="T31" s="100" t="e">
        <f t="shared" si="1"/>
        <v>#N/A</v>
      </c>
      <c r="U31" s="100" t="e">
        <f t="shared" si="7"/>
        <v>#N/A</v>
      </c>
      <c r="V31" s="100" t="e">
        <f t="shared" si="7"/>
        <v>#N/A</v>
      </c>
      <c r="W31" s="100" t="e">
        <f t="shared" si="7"/>
        <v>#N/A</v>
      </c>
      <c r="X31" s="100" t="e">
        <f t="shared" si="7"/>
        <v>#N/A</v>
      </c>
      <c r="Y31" s="101" t="str">
        <f t="shared" si="8"/>
        <v> </v>
      </c>
    </row>
    <row r="32" spans="1:25" ht="12.75">
      <c r="A32" t="e">
        <f t="shared" si="3"/>
        <v>#N/A</v>
      </c>
      <c r="B32" s="164"/>
      <c r="C32" s="3" t="e">
        <f>IF(C31&lt;FLIGHTS!Q$2,C31+1,"")</f>
        <v>#N/A</v>
      </c>
      <c r="D32" s="29">
        <f>IF(FLIGHTS!C30="","",ABS(0.25*FLIGHTS!C30))</f>
      </c>
      <c r="E32" s="49" t="e">
        <f>IF(C32="","",VLOOKUP('Sheet-3'!A30,FLIGHTS!$A$3:$B$38,2))</f>
        <v>#N/A</v>
      </c>
      <c r="F32" s="49" t="e">
        <f>IF(C32="","",VLOOKUP('Sheet-3'!B30,FLIGHTS!$D$3:$E$38,2))</f>
        <v>#N/A</v>
      </c>
      <c r="G32" s="49" t="e">
        <f>IF(C32="","",VLOOKUP('Sheet-3'!C30,FLIGHTS!$G$3:$H$38,2))</f>
        <v>#N/A</v>
      </c>
      <c r="H32" s="49" t="e">
        <f>IF(C32="","",VLOOKUP('Sheet-3'!D30,FLIGHTS!$J$3:$K$38,2))</f>
        <v>#N/A</v>
      </c>
      <c r="J32" s="25"/>
      <c r="L32" s="31" t="str">
        <f t="shared" si="0"/>
        <v> </v>
      </c>
      <c r="M32" s="2" t="e">
        <f t="shared" si="4"/>
        <v>#N/A</v>
      </c>
      <c r="N32" s="3" t="e">
        <f t="shared" si="5"/>
        <v>#N/A</v>
      </c>
      <c r="R32" s="100" t="e">
        <f>IF(N32=0," ",IF(COUNTIF($N$5:$N$40,$N32)&gt;1,MAX($R$5:$R31)+0.01,0))</f>
        <v>#N/A</v>
      </c>
      <c r="S32" s="100">
        <f t="shared" si="6"/>
      </c>
      <c r="T32" s="100" t="e">
        <f t="shared" si="1"/>
        <v>#N/A</v>
      </c>
      <c r="U32" s="100" t="e">
        <f t="shared" si="7"/>
        <v>#N/A</v>
      </c>
      <c r="V32" s="100" t="e">
        <f t="shared" si="7"/>
        <v>#N/A</v>
      </c>
      <c r="W32" s="100" t="e">
        <f t="shared" si="7"/>
        <v>#N/A</v>
      </c>
      <c r="X32" s="100" t="e">
        <f t="shared" si="7"/>
        <v>#N/A</v>
      </c>
      <c r="Y32" s="101" t="str">
        <f t="shared" si="8"/>
        <v> </v>
      </c>
    </row>
    <row r="33" spans="1:25" ht="12.75">
      <c r="A33" t="e">
        <f t="shared" si="3"/>
        <v>#N/A</v>
      </c>
      <c r="B33" s="164"/>
      <c r="C33" s="3" t="e">
        <f>IF(C32&lt;FLIGHTS!Q$2,C32+1,"")</f>
        <v>#N/A</v>
      </c>
      <c r="D33" s="29">
        <f>IF(FLIGHTS!C31="","",ABS(0.25*FLIGHTS!C31))</f>
      </c>
      <c r="E33" s="49" t="e">
        <f>IF(C33="","",VLOOKUP('Sheet-3'!A31,FLIGHTS!$A$3:$B$38,2))</f>
        <v>#N/A</v>
      </c>
      <c r="F33" s="49" t="e">
        <f>IF(C33="","",VLOOKUP('Sheet-3'!B31,FLIGHTS!$D$3:$E$38,2))</f>
        <v>#N/A</v>
      </c>
      <c r="G33" s="49" t="e">
        <f>IF(C33="","",VLOOKUP('Sheet-3'!C31,FLIGHTS!$G$3:$H$38,2))</f>
        <v>#N/A</v>
      </c>
      <c r="H33" s="49" t="e">
        <f>IF(C33="","",VLOOKUP('Sheet-3'!D31,FLIGHTS!$J$3:$K$38,2))</f>
        <v>#N/A</v>
      </c>
      <c r="J33" s="25"/>
      <c r="L33" s="31" t="str">
        <f t="shared" si="0"/>
        <v> </v>
      </c>
      <c r="M33" s="2" t="e">
        <f t="shared" si="4"/>
        <v>#N/A</v>
      </c>
      <c r="N33" s="3" t="e">
        <f t="shared" si="5"/>
        <v>#N/A</v>
      </c>
      <c r="R33" s="100" t="e">
        <f>IF(N33=0," ",IF(COUNTIF($N$5:$N$40,$N33)&gt;1,MAX($R$5:$R32)+0.01,0))</f>
        <v>#N/A</v>
      </c>
      <c r="S33" s="100">
        <f t="shared" si="6"/>
      </c>
      <c r="T33" s="100" t="e">
        <f t="shared" si="1"/>
        <v>#N/A</v>
      </c>
      <c r="U33" s="100" t="e">
        <f t="shared" si="7"/>
        <v>#N/A</v>
      </c>
      <c r="V33" s="100" t="e">
        <f t="shared" si="7"/>
        <v>#N/A</v>
      </c>
      <c r="W33" s="100" t="e">
        <f t="shared" si="7"/>
        <v>#N/A</v>
      </c>
      <c r="X33" s="100" t="e">
        <f t="shared" si="7"/>
        <v>#N/A</v>
      </c>
      <c r="Y33" s="101" t="str">
        <f t="shared" si="8"/>
        <v> </v>
      </c>
    </row>
    <row r="34" spans="1:25" ht="12.75">
      <c r="A34" t="e">
        <f t="shared" si="3"/>
        <v>#N/A</v>
      </c>
      <c r="B34" s="164"/>
      <c r="C34" s="3" t="e">
        <f>IF(C33&lt;FLIGHTS!Q$2,C33+1,"")</f>
        <v>#N/A</v>
      </c>
      <c r="D34" s="29">
        <f>IF(FLIGHTS!C32="","",ABS(0.25*FLIGHTS!C32))</f>
      </c>
      <c r="E34" s="49" t="e">
        <f>IF(C34="","",VLOOKUP('Sheet-3'!A32,FLIGHTS!$A$3:$B$38,2))</f>
        <v>#N/A</v>
      </c>
      <c r="F34" s="49" t="e">
        <f>IF(C34="","",VLOOKUP('Sheet-3'!B32,FLIGHTS!$D$3:$E$38,2))</f>
        <v>#N/A</v>
      </c>
      <c r="G34" s="49" t="e">
        <f>IF(C34="","",VLOOKUP('Sheet-3'!C32,FLIGHTS!$G$3:$H$38,2))</f>
        <v>#N/A</v>
      </c>
      <c r="H34" s="49" t="e">
        <f>IF(C34="","",VLOOKUP('Sheet-3'!D32,FLIGHTS!$J$3:$K$38,2))</f>
        <v>#N/A</v>
      </c>
      <c r="J34" s="25"/>
      <c r="L34" s="31" t="str">
        <f t="shared" si="0"/>
        <v> </v>
      </c>
      <c r="M34" s="2" t="e">
        <f t="shared" si="4"/>
        <v>#N/A</v>
      </c>
      <c r="N34" s="3" t="e">
        <f t="shared" si="5"/>
        <v>#N/A</v>
      </c>
      <c r="R34" s="100" t="e">
        <f>IF(N34=0," ",IF(COUNTIF($N$5:$N$40,$N34)&gt;1,MAX($R$5:$R33)+0.01,0))</f>
        <v>#N/A</v>
      </c>
      <c r="S34" s="100">
        <f t="shared" si="6"/>
      </c>
      <c r="T34" s="100" t="e">
        <f t="shared" si="1"/>
        <v>#N/A</v>
      </c>
      <c r="U34" s="100" t="e">
        <f t="shared" si="7"/>
        <v>#N/A</v>
      </c>
      <c r="V34" s="100" t="e">
        <f t="shared" si="7"/>
        <v>#N/A</v>
      </c>
      <c r="W34" s="100" t="e">
        <f t="shared" si="7"/>
        <v>#N/A</v>
      </c>
      <c r="X34" s="100" t="e">
        <f t="shared" si="7"/>
        <v>#N/A</v>
      </c>
      <c r="Y34" s="101" t="str">
        <f t="shared" si="8"/>
        <v> </v>
      </c>
    </row>
    <row r="35" spans="1:25" ht="12.75">
      <c r="A35" t="e">
        <f t="shared" si="3"/>
        <v>#N/A</v>
      </c>
      <c r="B35" s="164"/>
      <c r="C35" s="3" t="e">
        <f>IF(C34&lt;FLIGHTS!Q$2,C34+1,"")</f>
        <v>#N/A</v>
      </c>
      <c r="D35" s="29">
        <f>IF(FLIGHTS!C33="","",ABS(0.25*FLIGHTS!C33))</f>
      </c>
      <c r="E35" s="49" t="e">
        <f>IF(C35="","",VLOOKUP('Sheet-3'!A33,FLIGHTS!$A$3:$B$38,2))</f>
        <v>#N/A</v>
      </c>
      <c r="F35" s="49" t="e">
        <f>IF(C35="","",VLOOKUP('Sheet-3'!B33,FLIGHTS!$D$3:$E$38,2))</f>
        <v>#N/A</v>
      </c>
      <c r="G35" s="49" t="e">
        <f>IF(C35="","",VLOOKUP('Sheet-3'!C33,FLIGHTS!$G$3:$H$38,2))</f>
        <v>#N/A</v>
      </c>
      <c r="H35" s="49" t="e">
        <f>IF(C35="","",VLOOKUP('Sheet-3'!D33,FLIGHTS!$J$3:$K$38,2))</f>
        <v>#N/A</v>
      </c>
      <c r="J35" s="25"/>
      <c r="L35" s="31" t="str">
        <f t="shared" si="0"/>
        <v> </v>
      </c>
      <c r="M35" s="2" t="e">
        <f t="shared" si="4"/>
        <v>#N/A</v>
      </c>
      <c r="N35" s="3" t="e">
        <f t="shared" si="5"/>
        <v>#N/A</v>
      </c>
      <c r="R35" s="100" t="e">
        <f>IF(N35=0," ",IF(COUNTIF($N$5:$N$40,$N35)&gt;1,MAX($R$5:$R34)+0.01,0))</f>
        <v>#N/A</v>
      </c>
      <c r="S35" s="100">
        <f t="shared" si="6"/>
      </c>
      <c r="T35" s="100" t="e">
        <f t="shared" si="1"/>
        <v>#N/A</v>
      </c>
      <c r="U35" s="100" t="e">
        <f t="shared" si="7"/>
        <v>#N/A</v>
      </c>
      <c r="V35" s="100" t="e">
        <f t="shared" si="7"/>
        <v>#N/A</v>
      </c>
      <c r="W35" s="100" t="e">
        <f t="shared" si="7"/>
        <v>#N/A</v>
      </c>
      <c r="X35" s="100" t="e">
        <f t="shared" si="7"/>
        <v>#N/A</v>
      </c>
      <c r="Y35" s="101" t="str">
        <f t="shared" si="8"/>
        <v> </v>
      </c>
    </row>
    <row r="36" spans="1:25" ht="12.75">
      <c r="A36" t="e">
        <f t="shared" si="3"/>
        <v>#N/A</v>
      </c>
      <c r="B36" s="164"/>
      <c r="C36" s="3" t="e">
        <f>IF(C35&lt;FLIGHTS!Q$2,C35+1,"")</f>
        <v>#N/A</v>
      </c>
      <c r="D36" s="29">
        <f>IF(FLIGHTS!C34="","",ABS(0.25*FLIGHTS!C34))</f>
      </c>
      <c r="E36" s="49" t="e">
        <f>IF(C36="","",VLOOKUP('Sheet-3'!A34,FLIGHTS!$A$3:$B$38,2))</f>
        <v>#N/A</v>
      </c>
      <c r="F36" s="49" t="e">
        <f>IF(C36="","",VLOOKUP('Sheet-3'!B34,FLIGHTS!$D$3:$E$38,2))</f>
        <v>#N/A</v>
      </c>
      <c r="G36" s="49" t="e">
        <f>IF(C36="","",VLOOKUP('Sheet-3'!C34,FLIGHTS!$G$3:$H$38,2))</f>
        <v>#N/A</v>
      </c>
      <c r="H36" s="49" t="e">
        <f>IF(C36="","",VLOOKUP('Sheet-3'!D34,FLIGHTS!$J$3:$K$38,2))</f>
        <v>#N/A</v>
      </c>
      <c r="J36" s="25"/>
      <c r="L36" s="31" t="str">
        <f t="shared" si="0"/>
        <v> </v>
      </c>
      <c r="M36" s="2" t="e">
        <f t="shared" si="4"/>
        <v>#N/A</v>
      </c>
      <c r="N36" s="3" t="e">
        <f t="shared" si="5"/>
        <v>#N/A</v>
      </c>
      <c r="R36" s="100" t="e">
        <f>IF(N36=0," ",IF(COUNTIF($N$5:$N$40,$N36)&gt;1,MAX($R$5:$R35)+0.01,0))</f>
        <v>#N/A</v>
      </c>
      <c r="S36" s="100">
        <f t="shared" si="6"/>
      </c>
      <c r="T36" s="100" t="e">
        <f t="shared" si="1"/>
        <v>#N/A</v>
      </c>
      <c r="U36" s="100" t="e">
        <f t="shared" si="7"/>
        <v>#N/A</v>
      </c>
      <c r="V36" s="100" t="e">
        <f t="shared" si="7"/>
        <v>#N/A</v>
      </c>
      <c r="W36" s="100" t="e">
        <f t="shared" si="7"/>
        <v>#N/A</v>
      </c>
      <c r="X36" s="100" t="e">
        <f t="shared" si="7"/>
        <v>#N/A</v>
      </c>
      <c r="Y36" s="101" t="str">
        <f t="shared" si="8"/>
        <v> </v>
      </c>
    </row>
    <row r="37" spans="1:25" ht="12.75">
      <c r="A37" t="e">
        <f t="shared" si="3"/>
        <v>#N/A</v>
      </c>
      <c r="B37" s="164"/>
      <c r="C37" s="3" t="e">
        <f>IF(C36&lt;FLIGHTS!Q$2,C36+1,"")</f>
        <v>#N/A</v>
      </c>
      <c r="D37" s="29">
        <f>IF(FLIGHTS!C35="","",ABS(0.25*FLIGHTS!C35))</f>
      </c>
      <c r="E37" s="49" t="e">
        <f>IF(C37="","",VLOOKUP('Sheet-3'!A35,FLIGHTS!$A$3:$B$38,2))</f>
        <v>#N/A</v>
      </c>
      <c r="F37" s="49" t="e">
        <f>IF(C37="","",VLOOKUP('Sheet-3'!B35,FLIGHTS!$D$3:$E$38,2))</f>
        <v>#N/A</v>
      </c>
      <c r="G37" s="49" t="e">
        <f>IF(C37="","",VLOOKUP('Sheet-3'!C35,FLIGHTS!$G$3:$H$38,2))</f>
        <v>#N/A</v>
      </c>
      <c r="H37" s="49" t="e">
        <f>IF(C37="","",VLOOKUP('Sheet-3'!D35,FLIGHTS!$J$3:$K$38,2))</f>
        <v>#N/A</v>
      </c>
      <c r="J37" s="25"/>
      <c r="L37" s="31" t="str">
        <f t="shared" si="0"/>
        <v> </v>
      </c>
      <c r="M37" s="2" t="e">
        <f t="shared" si="4"/>
        <v>#N/A</v>
      </c>
      <c r="N37" s="3" t="e">
        <f t="shared" si="5"/>
        <v>#N/A</v>
      </c>
      <c r="R37" s="100" t="e">
        <f>IF(N37=0," ",IF(COUNTIF($N$5:$N$40,$N37)&gt;1,MAX($R$5:$R36)+0.01,0))</f>
        <v>#N/A</v>
      </c>
      <c r="S37" s="100">
        <f t="shared" si="6"/>
      </c>
      <c r="T37" s="100" t="e">
        <f t="shared" si="1"/>
        <v>#N/A</v>
      </c>
      <c r="U37" s="100" t="e">
        <f t="shared" si="7"/>
        <v>#N/A</v>
      </c>
      <c r="V37" s="100" t="e">
        <f t="shared" si="7"/>
        <v>#N/A</v>
      </c>
      <c r="W37" s="100" t="e">
        <f t="shared" si="7"/>
        <v>#N/A</v>
      </c>
      <c r="X37" s="100" t="e">
        <f t="shared" si="7"/>
        <v>#N/A</v>
      </c>
      <c r="Y37" s="101" t="str">
        <f t="shared" si="8"/>
        <v> </v>
      </c>
    </row>
    <row r="38" spans="1:25" ht="12.75">
      <c r="A38" t="e">
        <f t="shared" si="3"/>
        <v>#N/A</v>
      </c>
      <c r="B38" s="164"/>
      <c r="C38" s="3" t="e">
        <f>IF(C37&lt;FLIGHTS!Q$2,C37+1,"")</f>
        <v>#N/A</v>
      </c>
      <c r="D38" s="29">
        <f>IF(FLIGHTS!C36="","",ABS(0.25*FLIGHTS!C36))</f>
      </c>
      <c r="E38" s="49" t="e">
        <f>IF(C38="","",VLOOKUP('Sheet-3'!A36,FLIGHTS!$A$3:$B$38,2))</f>
        <v>#N/A</v>
      </c>
      <c r="F38" s="49" t="e">
        <f>IF(C38="","",VLOOKUP('Sheet-3'!B36,FLIGHTS!$D$3:$E$38,2))</f>
        <v>#N/A</v>
      </c>
      <c r="G38" s="49" t="e">
        <f>IF(C38="","",VLOOKUP('Sheet-3'!C36,FLIGHTS!$G$3:$H$38,2))</f>
        <v>#N/A</v>
      </c>
      <c r="H38" s="49" t="e">
        <f>IF(C38="","",VLOOKUP('Sheet-3'!D36,FLIGHTS!$J$3:$K$38,2))</f>
        <v>#N/A</v>
      </c>
      <c r="J38" s="25"/>
      <c r="L38" s="31" t="str">
        <f t="shared" si="0"/>
        <v> </v>
      </c>
      <c r="M38" s="2" t="e">
        <f t="shared" si="4"/>
        <v>#N/A</v>
      </c>
      <c r="N38" s="3" t="e">
        <f t="shared" si="5"/>
        <v>#N/A</v>
      </c>
      <c r="R38" s="100" t="e">
        <f>IF(N38=0," ",IF(COUNTIF($N$5:$N$40,$N38)&gt;1,MAX($R$5:$R37)+0.01,0))</f>
        <v>#N/A</v>
      </c>
      <c r="S38" s="100">
        <f t="shared" si="6"/>
      </c>
      <c r="T38" s="100" t="e">
        <f t="shared" si="1"/>
        <v>#N/A</v>
      </c>
      <c r="U38" s="100" t="e">
        <f t="shared" si="7"/>
        <v>#N/A</v>
      </c>
      <c r="V38" s="100" t="e">
        <f t="shared" si="7"/>
        <v>#N/A</v>
      </c>
      <c r="W38" s="100" t="e">
        <f t="shared" si="7"/>
        <v>#N/A</v>
      </c>
      <c r="X38" s="100" t="e">
        <f t="shared" si="7"/>
        <v>#N/A</v>
      </c>
      <c r="Y38" s="101" t="str">
        <f t="shared" si="8"/>
        <v> </v>
      </c>
    </row>
    <row r="39" spans="1:25" ht="12.75">
      <c r="A39" t="e">
        <f t="shared" si="3"/>
        <v>#N/A</v>
      </c>
      <c r="B39" s="164"/>
      <c r="C39" s="3" t="e">
        <f>IF(C38&lt;FLIGHTS!Q$2,C38+1,"")</f>
        <v>#N/A</v>
      </c>
      <c r="D39" s="29">
        <f>IF(FLIGHTS!C37="","",ABS(0.25*FLIGHTS!C37))</f>
      </c>
      <c r="E39" s="49" t="e">
        <f>IF(C39="","",VLOOKUP('Sheet-3'!A37,FLIGHTS!$A$3:$B$38,2))</f>
        <v>#N/A</v>
      </c>
      <c r="F39" s="49" t="e">
        <f>IF(C39="","",VLOOKUP('Sheet-3'!B37,FLIGHTS!$D$3:$E$38,2))</f>
        <v>#N/A</v>
      </c>
      <c r="G39" s="49" t="e">
        <f>IF(C39="","",VLOOKUP('Sheet-3'!C37,FLIGHTS!$G$3:$H$38,2))</f>
        <v>#N/A</v>
      </c>
      <c r="H39" s="49" t="e">
        <f>IF(C39="","",VLOOKUP('Sheet-3'!D37,FLIGHTS!$J$3:$K$38,2))</f>
        <v>#N/A</v>
      </c>
      <c r="J39" s="25"/>
      <c r="L39" s="31" t="str">
        <f t="shared" si="0"/>
        <v> </v>
      </c>
      <c r="M39" s="2" t="e">
        <f t="shared" si="4"/>
        <v>#N/A</v>
      </c>
      <c r="N39" s="3" t="e">
        <f t="shared" si="5"/>
        <v>#N/A</v>
      </c>
      <c r="R39" s="100" t="e">
        <f>IF(N39=0," ",IF(COUNTIF($N$5:$N$40,$N39)&gt;1,MAX($R$5:$R38)+0.01,0))</f>
        <v>#N/A</v>
      </c>
      <c r="S39" s="100">
        <f t="shared" si="6"/>
      </c>
      <c r="T39" s="100" t="e">
        <f t="shared" si="1"/>
        <v>#N/A</v>
      </c>
      <c r="U39" s="100" t="e">
        <f t="shared" si="7"/>
        <v>#N/A</v>
      </c>
      <c r="V39" s="100" t="e">
        <f t="shared" si="7"/>
        <v>#N/A</v>
      </c>
      <c r="W39" s="100" t="e">
        <f t="shared" si="7"/>
        <v>#N/A</v>
      </c>
      <c r="X39" s="100" t="e">
        <f t="shared" si="7"/>
        <v>#N/A</v>
      </c>
      <c r="Y39" s="101" t="str">
        <f t="shared" si="8"/>
        <v> </v>
      </c>
    </row>
    <row r="40" spans="1:25" ht="12.75">
      <c r="A40" t="e">
        <f t="shared" si="3"/>
        <v>#N/A</v>
      </c>
      <c r="B40" s="164"/>
      <c r="C40" s="3" t="e">
        <f>IF(C39&lt;FLIGHTS!Q$2,C39+1,"")</f>
        <v>#N/A</v>
      </c>
      <c r="D40" s="29">
        <f>IF(FLIGHTS!C38="","",ABS(0.25*FLIGHTS!C38))</f>
      </c>
      <c r="E40" s="49" t="e">
        <f>IF(C40="","",VLOOKUP('Sheet-3'!A38,FLIGHTS!$A$3:$B$38,2))</f>
        <v>#N/A</v>
      </c>
      <c r="F40" s="49" t="e">
        <f>IF(C40="","",VLOOKUP('Sheet-3'!B38,FLIGHTS!$D$3:$E$38,2))</f>
        <v>#N/A</v>
      </c>
      <c r="G40" s="49" t="e">
        <f>IF(C40="","",VLOOKUP('Sheet-3'!C38,FLIGHTS!$G$3:$H$38,2))</f>
        <v>#N/A</v>
      </c>
      <c r="H40" s="49" t="e">
        <f>IF(C40="","",VLOOKUP('Sheet-3'!D38,FLIGHTS!$J$3:$K$38,2))</f>
        <v>#N/A</v>
      </c>
      <c r="J40" s="25"/>
      <c r="L40" s="31" t="str">
        <f t="shared" si="0"/>
        <v> </v>
      </c>
      <c r="M40" s="2" t="e">
        <f t="shared" si="4"/>
        <v>#N/A</v>
      </c>
      <c r="N40" s="3" t="e">
        <f t="shared" si="5"/>
        <v>#N/A</v>
      </c>
      <c r="R40" s="100" t="e">
        <f>IF(N40=0," ",IF(COUNTIF($N$5:$N$40,$N40)&gt;1,MAX($R$5:$R39)+0.01,0))</f>
        <v>#N/A</v>
      </c>
      <c r="S40" s="100">
        <f t="shared" si="6"/>
      </c>
      <c r="T40" s="100" t="e">
        <f t="shared" si="1"/>
        <v>#N/A</v>
      </c>
      <c r="U40" s="100" t="e">
        <f t="shared" si="7"/>
        <v>#N/A</v>
      </c>
      <c r="V40" s="100" t="e">
        <f t="shared" si="7"/>
        <v>#N/A</v>
      </c>
      <c r="W40" s="100" t="e">
        <f t="shared" si="7"/>
        <v>#N/A</v>
      </c>
      <c r="X40" s="100" t="e">
        <f t="shared" si="7"/>
        <v>#N/A</v>
      </c>
      <c r="Y40" s="101" t="str">
        <f t="shared" si="8"/>
        <v> </v>
      </c>
    </row>
  </sheetData>
  <sheetProtection/>
  <mergeCells count="8">
    <mergeCell ref="P7:P8"/>
    <mergeCell ref="P9:P10"/>
    <mergeCell ref="B2:L2"/>
    <mergeCell ref="B1:E1"/>
    <mergeCell ref="F1:G1"/>
    <mergeCell ref="H1:I1"/>
    <mergeCell ref="P3:P4"/>
    <mergeCell ref="P5:P6"/>
  </mergeCells>
  <printOptions horizontalCentered="1" verticalCentered="1"/>
  <pageMargins left="0.5" right="0.5" top="0.5" bottom="0.5" header="0.5" footer="0.5"/>
  <pageSetup horizontalDpi="300" verticalDpi="300" orientation="landscape" scale="89" r:id="rId1"/>
  <ignoredErrors>
    <ignoredError sqref="B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V41"/>
  <sheetViews>
    <sheetView showZeros="0" zoomScale="75" zoomScaleNormal="75" zoomScalePageLayoutView="0" workbookViewId="0" topLeftCell="C1">
      <selection activeCell="R1" sqref="R1"/>
    </sheetView>
  </sheetViews>
  <sheetFormatPr defaultColWidth="9.140625" defaultRowHeight="12.75"/>
  <cols>
    <col min="1" max="1" width="0" style="0" hidden="1" customWidth="1"/>
    <col min="2" max="2" width="8.28125" style="2" bestFit="1" customWidth="1"/>
    <col min="3" max="3" width="26.140625" style="0" customWidth="1"/>
    <col min="4" max="4" width="3.28125" style="0" customWidth="1"/>
    <col min="5" max="7" width="9.8515625" style="0" bestFit="1" customWidth="1"/>
    <col min="8" max="8" width="1.7109375" style="0" customWidth="1"/>
    <col min="9" max="9" width="12.28125" style="0" customWidth="1"/>
    <col min="10" max="10" width="9.7109375" style="36" hidden="1" customWidth="1"/>
    <col min="11" max="11" width="11.00390625" style="0" bestFit="1" customWidth="1"/>
    <col min="12" max="12" width="9.140625" style="0" hidden="1" customWidth="1"/>
    <col min="13" max="13" width="11.00390625" style="0" bestFit="1" customWidth="1"/>
    <col min="14" max="14" width="9.140625" style="0" hidden="1" customWidth="1"/>
    <col min="15" max="15" width="11.00390625" style="0" bestFit="1" customWidth="1"/>
    <col min="16" max="16" width="13.7109375" style="0" hidden="1" customWidth="1"/>
    <col min="17" max="17" width="11.57421875" style="0" customWidth="1"/>
    <col min="19" max="23" width="9.140625" style="0" hidden="1" customWidth="1"/>
  </cols>
  <sheetData>
    <row r="1" spans="2:17" s="66" customFormat="1" ht="30" customHeight="1" thickBot="1">
      <c r="B1" s="248" t="str">
        <f>'Day-1'!B1</f>
        <v>Team Championship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2:17" ht="27" customHeight="1" thickBot="1">
      <c r="B2" s="241" t="s">
        <v>27</v>
      </c>
      <c r="C2" s="242"/>
      <c r="D2" s="242"/>
      <c r="E2" s="242"/>
      <c r="F2" s="242"/>
      <c r="G2" s="242"/>
      <c r="H2" s="242"/>
      <c r="I2" s="243"/>
      <c r="J2" s="33"/>
      <c r="K2" s="244" t="s">
        <v>34</v>
      </c>
      <c r="L2" s="245"/>
      <c r="M2" s="245"/>
      <c r="N2" s="245"/>
      <c r="O2" s="245"/>
      <c r="P2" s="246"/>
      <c r="Q2" s="3"/>
    </row>
    <row r="3" spans="2:17" ht="27" customHeight="1">
      <c r="B3" s="64"/>
      <c r="C3" s="51"/>
      <c r="D3" s="51"/>
      <c r="E3" s="51"/>
      <c r="F3" s="51"/>
      <c r="G3" s="51"/>
      <c r="H3" s="51"/>
      <c r="I3" s="65"/>
      <c r="J3" s="33"/>
      <c r="K3" s="247" t="s">
        <v>35</v>
      </c>
      <c r="L3" s="247"/>
      <c r="M3" s="247"/>
      <c r="N3" s="52"/>
      <c r="O3" s="58">
        <v>36</v>
      </c>
      <c r="P3" s="59"/>
      <c r="Q3" s="58">
        <v>36</v>
      </c>
    </row>
    <row r="4" spans="2:17" s="2" customFormat="1" ht="15.75" customHeight="1">
      <c r="B4" s="37" t="s">
        <v>10</v>
      </c>
      <c r="C4" s="37" t="s">
        <v>0</v>
      </c>
      <c r="D4" s="37"/>
      <c r="E4" s="37" t="s">
        <v>6</v>
      </c>
      <c r="F4" s="37" t="s">
        <v>7</v>
      </c>
      <c r="G4" s="37" t="s">
        <v>8</v>
      </c>
      <c r="H4" s="37"/>
      <c r="I4" s="37" t="s">
        <v>9</v>
      </c>
      <c r="J4" s="38"/>
      <c r="K4" s="53" t="s">
        <v>28</v>
      </c>
      <c r="L4" s="53"/>
      <c r="M4" s="53" t="s">
        <v>29</v>
      </c>
      <c r="N4" s="54"/>
      <c r="O4" s="55" t="s">
        <v>30</v>
      </c>
      <c r="P4" s="3"/>
      <c r="Q4" s="40" t="s">
        <v>31</v>
      </c>
    </row>
    <row r="5" spans="2:10" ht="15">
      <c r="B5" s="7"/>
      <c r="C5" s="9"/>
      <c r="D5" s="9"/>
      <c r="E5" s="9"/>
      <c r="F5" s="9"/>
      <c r="G5" s="9"/>
      <c r="H5" s="9"/>
      <c r="I5" s="9"/>
      <c r="J5" s="34"/>
    </row>
    <row r="6" spans="1:22" ht="15.75" customHeight="1">
      <c r="A6" t="e">
        <f>P6</f>
        <v>#N/A</v>
      </c>
      <c r="B6" s="99">
        <v>1</v>
      </c>
      <c r="C6" s="8" t="e">
        <f>VLOOKUP(Sheet1!A4,FLIGHTS!$A$3:$B$38,2)</f>
        <v>#N/A</v>
      </c>
      <c r="D6" s="8"/>
      <c r="E6" s="41">
        <f>IF(ISNA(VLOOKUP(C6,'Day-1'!$E$5:$L$40,8,FALSE)),0,VLOOKUP(C6,'Day-1'!$E$5:$L$40,8,FALSE))</f>
        <v>0</v>
      </c>
      <c r="F6" s="41">
        <f>IF(ISNA(VLOOKUP($C6,'Day-2'!$E$5:$L$40,8,FALSE)),0,VLOOKUP($C6,'Day-2'!$E$5:$L$40,8,FALSE))</f>
        <v>0</v>
      </c>
      <c r="G6" s="41">
        <f>IF(ISNA(VLOOKUP($C6,'Day-3'!$E$5:$L$40,8,FALSE)),0,VLOOKUP($C6,'Day-3'!$E$5:$L$40,8,FALSE))</f>
        <v>0</v>
      </c>
      <c r="H6" s="32"/>
      <c r="I6" s="32" t="e">
        <f aca="true" t="shared" si="0" ref="I6:I41">IF(C6="","",SUM(E6:H6))</f>
        <v>#N/A</v>
      </c>
      <c r="J6" s="35">
        <f>RANK(E6,E$6:E$41,1)</f>
        <v>1</v>
      </c>
      <c r="K6" s="8" t="e">
        <f>IF(VLOOKUP(C6,'Day-1'!$E$5:$M$40,9,FALSE)&gt;O$3," ",VLOOKUP(C6,'Day-1'!$E$5:$M$40,9,FALSE))</f>
        <v>#N/A</v>
      </c>
      <c r="L6" s="8">
        <f>RANK(F6,F$6:F$41,1)</f>
        <v>1</v>
      </c>
      <c r="M6" s="8" t="e">
        <f>IF(VLOOKUP(C6,'Day-2'!$E$5:$M$40,9,FALSE)&gt;O$3," ",VLOOKUP(C6,'Day-2'!$E$5:$M$40,9,FALSE))</f>
        <v>#N/A</v>
      </c>
      <c r="N6" s="8">
        <f>RANK(G6,G$6:G$41,1)</f>
        <v>1</v>
      </c>
      <c r="O6" s="8" t="e">
        <f>IF(VLOOKUP(C6,'Day-3'!$E$5:$M$40,9,FALSE)&gt;O$3," ",VLOOKUP(C6,'Day-3'!$E$5:$M$40,9,FALSE))</f>
        <v>#N/A</v>
      </c>
      <c r="P6" s="8" t="e">
        <f aca="true" t="shared" si="1" ref="P6:P41">IF(C6="","",RANK(I6,I$6:I$41,1))</f>
        <v>#N/A</v>
      </c>
      <c r="Q6" s="8" t="e">
        <f>IF(P6&gt;$Q$3," ",P6)</f>
        <v>#N/A</v>
      </c>
      <c r="T6" t="e">
        <f aca="true" t="shared" si="2" ref="T6:T41">IF(C6="","",Q6+S6)</f>
        <v>#N/A</v>
      </c>
      <c r="U6" t="e">
        <f aca="true" t="shared" si="3" ref="U6:U41">IF(C6="","",RANK(T6,$T$6:$T$41,1))</f>
        <v>#N/A</v>
      </c>
      <c r="V6" t="e">
        <f>C6</f>
        <v>#N/A</v>
      </c>
    </row>
    <row r="7" spans="1:22" ht="15.75" customHeight="1">
      <c r="A7">
        <f aca="true" t="shared" si="4" ref="A7:A41">P7</f>
      </c>
      <c r="B7" s="99">
        <v>2</v>
      </c>
      <c r="C7" s="8">
        <f>VLOOKUP(Sheet1!A5,FLIGHTS!$A$3:$B$38,2)</f>
      </c>
      <c r="D7" s="8"/>
      <c r="E7" s="41" t="str">
        <f>IF(ISNA(VLOOKUP(C7,'Day-1'!$E$5:$L$40,8,FALSE)),0,VLOOKUP(C7,'Day-1'!$E$5:$L$40,8,FALSE))</f>
        <v> </v>
      </c>
      <c r="F7" s="41" t="str">
        <f>IF(ISNA(VLOOKUP($C7,'Day-2'!$E$5:$L$40,8,FALSE)),0,VLOOKUP($C7,'Day-2'!$E$5:$L$40,8,FALSE))</f>
        <v> </v>
      </c>
      <c r="G7" s="41">
        <f>IF(ISNA(VLOOKUP($C7,'Day-3'!$E$5:$L$40,8,FALSE)),0,VLOOKUP($C7,'Day-3'!$E$5:$L$40,8,FALSE))</f>
        <v>0</v>
      </c>
      <c r="H7" s="32"/>
      <c r="I7" s="32">
        <f t="shared" si="0"/>
      </c>
      <c r="J7" s="35" t="e">
        <f aca="true" t="shared" si="5" ref="J7:J41">RANK(E7,E$6:E$41,1)</f>
        <v>#VALUE!</v>
      </c>
      <c r="K7" s="8" t="e">
        <f>IF(VLOOKUP(C7,'Day-1'!$E$5:$M$40,9,FALSE)&gt;O$3," ",VLOOKUP(C7,'Day-1'!$E$5:$M$40,9,FALSE))</f>
        <v>#N/A</v>
      </c>
      <c r="L7" s="8" t="e">
        <f aca="true" t="shared" si="6" ref="L7:L41">RANK(F7,F$6:F$41,1)</f>
        <v>#VALUE!</v>
      </c>
      <c r="M7" s="8" t="e">
        <f>IF(VLOOKUP(C7,'Day-2'!$E$5:$M$40,9,FALSE)&gt;O$3," ",VLOOKUP(C7,'Day-2'!$E$5:$M$40,9,FALSE))</f>
        <v>#N/A</v>
      </c>
      <c r="N7" s="8">
        <f aca="true" t="shared" si="7" ref="N7:N41">RANK(G7,G$6:G$41,1)</f>
        <v>1</v>
      </c>
      <c r="O7" s="8" t="e">
        <f>IF(VLOOKUP(C7,'Day-3'!$E$5:$M$40,9,FALSE)&gt;O$3," ",VLOOKUP(C7,'Day-3'!$E$5:$M$40,9,FALSE))</f>
        <v>#N/A</v>
      </c>
      <c r="P7" s="8">
        <f t="shared" si="1"/>
      </c>
      <c r="Q7" s="8" t="str">
        <f aca="true" t="shared" si="8" ref="Q7:Q41">IF(P7&gt;$Q$3," ",P7)</f>
        <v> </v>
      </c>
      <c r="S7">
        <f>IF(C7=0," ",IF(COUNTIF($Q$6:$Q$41,$Q7)&gt;1,MAX($S$5:$S6)+0.01,0))</f>
        <v>0.01</v>
      </c>
      <c r="T7">
        <f t="shared" si="2"/>
      </c>
      <c r="U7">
        <f t="shared" si="3"/>
      </c>
      <c r="V7">
        <f aca="true" t="shared" si="9" ref="V7:V41">C7</f>
      </c>
    </row>
    <row r="8" spans="1:22" ht="15.75" customHeight="1">
      <c r="A8">
        <f t="shared" si="4"/>
      </c>
      <c r="B8" s="99">
        <v>3</v>
      </c>
      <c r="C8" s="8">
        <f>VLOOKUP(Sheet1!A6,FLIGHTS!$A$3:$B$38,2)</f>
      </c>
      <c r="D8" s="8"/>
      <c r="E8" s="41" t="str">
        <f>IF(ISNA(VLOOKUP(C8,'Day-1'!$E$5:$L$40,8,FALSE)),0,VLOOKUP(C8,'Day-1'!$E$5:$L$40,8,FALSE))</f>
        <v> </v>
      </c>
      <c r="F8" s="41" t="str">
        <f>IF(ISNA(VLOOKUP($C8,'Day-2'!$E$5:$L$40,8,FALSE)),0,VLOOKUP($C8,'Day-2'!$E$5:$L$40,8,FALSE))</f>
        <v> </v>
      </c>
      <c r="G8" s="41">
        <f>IF(ISNA(VLOOKUP($C8,'Day-3'!$E$5:$L$40,8,FALSE)),0,VLOOKUP($C8,'Day-3'!$E$5:$L$40,8,FALSE))</f>
        <v>0</v>
      </c>
      <c r="H8" s="32"/>
      <c r="I8" s="32">
        <f t="shared" si="0"/>
      </c>
      <c r="J8" s="35" t="e">
        <f t="shared" si="5"/>
        <v>#VALUE!</v>
      </c>
      <c r="K8" s="8" t="e">
        <f>IF(VLOOKUP(C8,'Day-1'!$E$5:$M$40,9,FALSE)&gt;O$3," ",VLOOKUP(C8,'Day-1'!$E$5:$M$40,9,FALSE))</f>
        <v>#N/A</v>
      </c>
      <c r="L8" s="8" t="e">
        <f t="shared" si="6"/>
        <v>#VALUE!</v>
      </c>
      <c r="M8" s="8" t="e">
        <f>IF(VLOOKUP(C8,'Day-2'!$E$5:$M$40,9,FALSE)&gt;O$3," ",VLOOKUP(C8,'Day-2'!$E$5:$M$40,9,FALSE))</f>
        <v>#N/A</v>
      </c>
      <c r="N8" s="8">
        <f t="shared" si="7"/>
        <v>1</v>
      </c>
      <c r="O8" s="8" t="e">
        <f>IF(VLOOKUP(C8,'Day-3'!$E$5:$M$40,9,FALSE)&gt;O$3," ",VLOOKUP(C8,'Day-3'!$E$5:$M$40,9,FALSE))</f>
        <v>#N/A</v>
      </c>
      <c r="P8" s="8">
        <f t="shared" si="1"/>
      </c>
      <c r="Q8" s="8" t="str">
        <f t="shared" si="8"/>
        <v> </v>
      </c>
      <c r="S8">
        <f>IF(C8=0," ",IF(COUNTIF($Q$6:$Q$41,$Q8)&gt;1,MAX($S$5:$S7)+0.01,0))</f>
        <v>0.02</v>
      </c>
      <c r="T8">
        <f t="shared" si="2"/>
      </c>
      <c r="U8">
        <f t="shared" si="3"/>
      </c>
      <c r="V8">
        <f t="shared" si="9"/>
      </c>
    </row>
    <row r="9" spans="1:22" ht="15.75" customHeight="1">
      <c r="A9">
        <f t="shared" si="4"/>
      </c>
      <c r="B9" s="99">
        <v>4</v>
      </c>
      <c r="C9" s="8">
        <f>VLOOKUP(Sheet1!A7,FLIGHTS!$A$3:$B$38,2)</f>
      </c>
      <c r="D9" s="8"/>
      <c r="E9" s="41" t="str">
        <f>IF(ISNA(VLOOKUP(C9,'Day-1'!$E$5:$L$40,8,FALSE)),0,VLOOKUP(C9,'Day-1'!$E$5:$L$40,8,FALSE))</f>
        <v> </v>
      </c>
      <c r="F9" s="41" t="str">
        <f>IF(ISNA(VLOOKUP($C9,'Day-2'!$E$5:$L$40,8,FALSE)),0,VLOOKUP($C9,'Day-2'!$E$5:$L$40,8,FALSE))</f>
        <v> </v>
      </c>
      <c r="G9" s="41">
        <f>IF(ISNA(VLOOKUP($C9,'Day-3'!$E$5:$L$40,8,FALSE)),0,VLOOKUP($C9,'Day-3'!$E$5:$L$40,8,FALSE))</f>
        <v>0</v>
      </c>
      <c r="H9" s="32"/>
      <c r="I9" s="32">
        <f t="shared" si="0"/>
      </c>
      <c r="J9" s="35" t="e">
        <f t="shared" si="5"/>
        <v>#VALUE!</v>
      </c>
      <c r="K9" s="8" t="e">
        <f>IF(VLOOKUP(C9,'Day-1'!$E$5:$M$40,9,FALSE)&gt;O$3," ",VLOOKUP(C9,'Day-1'!$E$5:$M$40,9,FALSE))</f>
        <v>#N/A</v>
      </c>
      <c r="L9" s="8" t="e">
        <f t="shared" si="6"/>
        <v>#VALUE!</v>
      </c>
      <c r="M9" s="8" t="e">
        <f>IF(VLOOKUP(C9,'Day-2'!$E$5:$M$40,9,FALSE)&gt;O$3," ",VLOOKUP(C9,'Day-2'!$E$5:$M$40,9,FALSE))</f>
        <v>#N/A</v>
      </c>
      <c r="N9" s="8">
        <f t="shared" si="7"/>
        <v>1</v>
      </c>
      <c r="O9" s="8" t="e">
        <f>IF(VLOOKUP(C9,'Day-3'!$E$5:$M$40,9,FALSE)&gt;O$3," ",VLOOKUP(C9,'Day-3'!$E$5:$M$40,9,FALSE))</f>
        <v>#N/A</v>
      </c>
      <c r="P9" s="8">
        <f t="shared" si="1"/>
      </c>
      <c r="Q9" s="8" t="str">
        <f t="shared" si="8"/>
        <v> </v>
      </c>
      <c r="S9">
        <f>IF(C9=0," ",IF(COUNTIF($Q$6:$Q$41,$Q9)&gt;1,MAX($S$5:$S8)+0.01,0))</f>
        <v>0.03</v>
      </c>
      <c r="T9">
        <f t="shared" si="2"/>
      </c>
      <c r="U9">
        <f t="shared" si="3"/>
      </c>
      <c r="V9">
        <f t="shared" si="9"/>
      </c>
    </row>
    <row r="10" spans="1:22" ht="15.75" customHeight="1">
      <c r="A10">
        <f t="shared" si="4"/>
      </c>
      <c r="B10" s="99">
        <v>5</v>
      </c>
      <c r="C10" s="8">
        <f>VLOOKUP(Sheet1!A8,FLIGHTS!$A$3:$B$38,2)</f>
      </c>
      <c r="D10" s="8"/>
      <c r="E10" s="41" t="str">
        <f>IF(ISNA(VLOOKUP(C10,'Day-1'!$E$5:$L$40,8,FALSE)),0,VLOOKUP(C10,'Day-1'!$E$5:$L$40,8,FALSE))</f>
        <v> </v>
      </c>
      <c r="F10" s="41" t="str">
        <f>IF(ISNA(VLOOKUP($C10,'Day-2'!$E$5:$L$40,8,FALSE)),0,VLOOKUP($C10,'Day-2'!$E$5:$L$40,8,FALSE))</f>
        <v> </v>
      </c>
      <c r="G10" s="41">
        <f>IF(ISNA(VLOOKUP($C10,'Day-3'!$E$5:$L$40,8,FALSE)),0,VLOOKUP($C10,'Day-3'!$E$5:$L$40,8,FALSE))</f>
        <v>0</v>
      </c>
      <c r="H10" s="32"/>
      <c r="I10" s="32">
        <f t="shared" si="0"/>
      </c>
      <c r="J10" s="35" t="e">
        <f t="shared" si="5"/>
        <v>#VALUE!</v>
      </c>
      <c r="K10" s="8" t="e">
        <f>IF(VLOOKUP(C10,'Day-1'!$E$5:$M$40,9,FALSE)&gt;O$3," ",VLOOKUP(C10,'Day-1'!$E$5:$M$40,9,FALSE))</f>
        <v>#N/A</v>
      </c>
      <c r="L10" s="8" t="e">
        <f t="shared" si="6"/>
        <v>#VALUE!</v>
      </c>
      <c r="M10" s="8" t="e">
        <f>IF(VLOOKUP(C10,'Day-2'!$E$5:$M$40,9,FALSE)&gt;O$3," ",VLOOKUP(C10,'Day-2'!$E$5:$M$40,9,FALSE))</f>
        <v>#N/A</v>
      </c>
      <c r="N10" s="8">
        <f t="shared" si="7"/>
        <v>1</v>
      </c>
      <c r="O10" s="8" t="e">
        <f>IF(VLOOKUP(C10,'Day-3'!$E$5:$M$40,9,FALSE)&gt;O$3," ",VLOOKUP(C10,'Day-3'!$E$5:$M$40,9,FALSE))</f>
        <v>#N/A</v>
      </c>
      <c r="P10" s="8">
        <f t="shared" si="1"/>
      </c>
      <c r="Q10" s="8" t="str">
        <f t="shared" si="8"/>
        <v> </v>
      </c>
      <c r="S10">
        <f>IF(C10=0," ",IF(COUNTIF($Q$6:$Q$41,$Q10)&gt;1,MAX($S$5:$S9)+0.01,0))</f>
        <v>0.04</v>
      </c>
      <c r="T10">
        <f t="shared" si="2"/>
      </c>
      <c r="U10">
        <f t="shared" si="3"/>
      </c>
      <c r="V10">
        <f t="shared" si="9"/>
      </c>
    </row>
    <row r="11" spans="1:22" ht="15.75" customHeight="1">
      <c r="A11">
        <f t="shared" si="4"/>
      </c>
      <c r="B11" s="99">
        <v>6</v>
      </c>
      <c r="C11" s="8">
        <f>VLOOKUP(Sheet1!A9,FLIGHTS!$A$3:$B$38,2)</f>
      </c>
      <c r="D11" s="8"/>
      <c r="E11" s="41" t="str">
        <f>IF(ISNA(VLOOKUP(C11,'Day-1'!$E$5:$L$40,8,FALSE)),0,VLOOKUP(C11,'Day-1'!$E$5:$L$40,8,FALSE))</f>
        <v> </v>
      </c>
      <c r="F11" s="41" t="str">
        <f>IF(ISNA(VLOOKUP($C11,'Day-2'!$E$5:$L$40,8,FALSE)),0,VLOOKUP($C11,'Day-2'!$E$5:$L$40,8,FALSE))</f>
        <v> </v>
      </c>
      <c r="G11" s="41">
        <f>IF(ISNA(VLOOKUP($C11,'Day-3'!$E$5:$L$40,8,FALSE)),0,VLOOKUP($C11,'Day-3'!$E$5:$L$40,8,FALSE))</f>
        <v>0</v>
      </c>
      <c r="H11" s="32"/>
      <c r="I11" s="32">
        <f t="shared" si="0"/>
      </c>
      <c r="J11" s="35" t="e">
        <f t="shared" si="5"/>
        <v>#VALUE!</v>
      </c>
      <c r="K11" s="8" t="e">
        <f>IF(VLOOKUP(C11,'Day-1'!$E$5:$M$40,9,FALSE)&gt;O$3," ",VLOOKUP(C11,'Day-1'!$E$5:$M$40,9,FALSE))</f>
        <v>#N/A</v>
      </c>
      <c r="L11" s="8" t="e">
        <f t="shared" si="6"/>
        <v>#VALUE!</v>
      </c>
      <c r="M11" s="8" t="e">
        <f>IF(VLOOKUP(C11,'Day-2'!$E$5:$M$40,9,FALSE)&gt;O$3," ",VLOOKUP(C11,'Day-2'!$E$5:$M$40,9,FALSE))</f>
        <v>#N/A</v>
      </c>
      <c r="N11" s="8">
        <f t="shared" si="7"/>
        <v>1</v>
      </c>
      <c r="O11" s="8" t="e">
        <f>IF(VLOOKUP(C11,'Day-3'!$E$5:$M$40,9,FALSE)&gt;O$3," ",VLOOKUP(C11,'Day-3'!$E$5:$M$40,9,FALSE))</f>
        <v>#N/A</v>
      </c>
      <c r="P11" s="8">
        <f t="shared" si="1"/>
      </c>
      <c r="Q11" s="8" t="str">
        <f t="shared" si="8"/>
        <v> </v>
      </c>
      <c r="S11">
        <f>IF(C11=0," ",IF(COUNTIF($Q$6:$Q$41,$Q11)&gt;1,MAX($S$5:$S10)+0.01,0))</f>
        <v>0.05</v>
      </c>
      <c r="T11">
        <f t="shared" si="2"/>
      </c>
      <c r="U11">
        <f t="shared" si="3"/>
      </c>
      <c r="V11">
        <f t="shared" si="9"/>
      </c>
    </row>
    <row r="12" spans="1:22" ht="15.75" customHeight="1">
      <c r="A12">
        <f t="shared" si="4"/>
      </c>
      <c r="B12" s="99">
        <v>7</v>
      </c>
      <c r="C12" s="8">
        <f>VLOOKUP(Sheet1!A10,FLIGHTS!$A$3:$B$38,2)</f>
      </c>
      <c r="D12" s="8"/>
      <c r="E12" s="41" t="str">
        <f>IF(ISNA(VLOOKUP(C12,'Day-1'!$E$5:$L$40,8,FALSE)),0,VLOOKUP(C12,'Day-1'!$E$5:$L$40,8,FALSE))</f>
        <v> </v>
      </c>
      <c r="F12" s="41" t="str">
        <f>IF(ISNA(VLOOKUP($C12,'Day-2'!$E$5:$L$40,8,FALSE)),0,VLOOKUP($C12,'Day-2'!$E$5:$L$40,8,FALSE))</f>
        <v> </v>
      </c>
      <c r="G12" s="41">
        <f>IF(ISNA(VLOOKUP($C12,'Day-3'!$E$5:$L$40,8,FALSE)),0,VLOOKUP($C12,'Day-3'!$E$5:$L$40,8,FALSE))</f>
        <v>0</v>
      </c>
      <c r="H12" s="32"/>
      <c r="I12" s="32">
        <f t="shared" si="0"/>
      </c>
      <c r="J12" s="35" t="e">
        <f t="shared" si="5"/>
        <v>#VALUE!</v>
      </c>
      <c r="K12" s="8" t="e">
        <f>IF(VLOOKUP(C12,'Day-1'!$E$5:$M$40,9,FALSE)&gt;O$3," ",VLOOKUP(C12,'Day-1'!$E$5:$M$40,9,FALSE))</f>
        <v>#N/A</v>
      </c>
      <c r="L12" s="8" t="e">
        <f t="shared" si="6"/>
        <v>#VALUE!</v>
      </c>
      <c r="M12" s="8" t="e">
        <f>IF(VLOOKUP(C12,'Day-2'!$E$5:$M$40,9,FALSE)&gt;O$3," ",VLOOKUP(C12,'Day-2'!$E$5:$M$40,9,FALSE))</f>
        <v>#N/A</v>
      </c>
      <c r="N12" s="8">
        <f t="shared" si="7"/>
        <v>1</v>
      </c>
      <c r="O12" s="8" t="e">
        <f>IF(VLOOKUP(C12,'Day-3'!$E$5:$M$40,9,FALSE)&gt;O$3," ",VLOOKUP(C12,'Day-3'!$E$5:$M$40,9,FALSE))</f>
        <v>#N/A</v>
      </c>
      <c r="P12" s="8">
        <f t="shared" si="1"/>
      </c>
      <c r="Q12" s="8" t="str">
        <f t="shared" si="8"/>
        <v> </v>
      </c>
      <c r="S12">
        <f>IF(C12=0," ",IF(COUNTIF($Q$6:$Q$41,$Q12)&gt;1,MAX($S$5:$S11)+0.01,0))</f>
        <v>0.06</v>
      </c>
      <c r="T12">
        <f t="shared" si="2"/>
      </c>
      <c r="U12">
        <f t="shared" si="3"/>
      </c>
      <c r="V12">
        <f t="shared" si="9"/>
      </c>
    </row>
    <row r="13" spans="1:22" ht="15.75" customHeight="1">
      <c r="A13">
        <f t="shared" si="4"/>
      </c>
      <c r="B13" s="99">
        <v>8</v>
      </c>
      <c r="C13" s="8">
        <f>VLOOKUP(Sheet1!A11,FLIGHTS!$A$3:$B$38,2)</f>
      </c>
      <c r="D13" s="8"/>
      <c r="E13" s="41" t="str">
        <f>IF(ISNA(VLOOKUP(C13,'Day-1'!$E$5:$L$40,8,FALSE)),0,VLOOKUP(C13,'Day-1'!$E$5:$L$40,8,FALSE))</f>
        <v> </v>
      </c>
      <c r="F13" s="41" t="str">
        <f>IF(ISNA(VLOOKUP($C13,'Day-2'!$E$5:$L$40,8,FALSE)),0,VLOOKUP($C13,'Day-2'!$E$5:$L$40,8,FALSE))</f>
        <v> </v>
      </c>
      <c r="G13" s="41">
        <f>IF(ISNA(VLOOKUP($C13,'Day-3'!$E$5:$L$40,8,FALSE)),0,VLOOKUP($C13,'Day-3'!$E$5:$L$40,8,FALSE))</f>
        <v>0</v>
      </c>
      <c r="H13" s="32"/>
      <c r="I13" s="32">
        <f t="shared" si="0"/>
      </c>
      <c r="J13" s="35" t="e">
        <f t="shared" si="5"/>
        <v>#VALUE!</v>
      </c>
      <c r="K13" s="8" t="e">
        <f>IF(VLOOKUP(C13,'Day-1'!$E$5:$M$40,9,FALSE)&gt;O$3," ",VLOOKUP(C13,'Day-1'!$E$5:$M$40,9,FALSE))</f>
        <v>#N/A</v>
      </c>
      <c r="L13" s="8" t="e">
        <f t="shared" si="6"/>
        <v>#VALUE!</v>
      </c>
      <c r="M13" s="8" t="e">
        <f>IF(VLOOKUP(C13,'Day-2'!$E$5:$M$40,9,FALSE)&gt;O$3," ",VLOOKUP(C13,'Day-2'!$E$5:$M$40,9,FALSE))</f>
        <v>#N/A</v>
      </c>
      <c r="N13" s="8">
        <f t="shared" si="7"/>
        <v>1</v>
      </c>
      <c r="O13" s="8" t="e">
        <f>IF(VLOOKUP(C13,'Day-3'!$E$5:$M$40,9,FALSE)&gt;O$3," ",VLOOKUP(C13,'Day-3'!$E$5:$M$40,9,FALSE))</f>
        <v>#N/A</v>
      </c>
      <c r="P13" s="8">
        <f t="shared" si="1"/>
      </c>
      <c r="Q13" s="8" t="str">
        <f t="shared" si="8"/>
        <v> </v>
      </c>
      <c r="S13">
        <f>IF(C13=0," ",IF(COUNTIF($Q$6:$Q$41,$Q13)&gt;1,MAX($S$5:$S12)+0.01,0))</f>
        <v>0.07</v>
      </c>
      <c r="T13">
        <f t="shared" si="2"/>
      </c>
      <c r="U13">
        <f t="shared" si="3"/>
      </c>
      <c r="V13">
        <f t="shared" si="9"/>
      </c>
    </row>
    <row r="14" spans="1:22" ht="15.75" customHeight="1">
      <c r="A14">
        <f t="shared" si="4"/>
      </c>
      <c r="B14" s="99">
        <v>9</v>
      </c>
      <c r="C14" s="8">
        <f>VLOOKUP(Sheet1!A12,FLIGHTS!$A$3:$B$38,2)</f>
      </c>
      <c r="D14" s="8"/>
      <c r="E14" s="41" t="str">
        <f>IF(ISNA(VLOOKUP(C14,'Day-1'!$E$5:$L$40,8,FALSE)),0,VLOOKUP(C14,'Day-1'!$E$5:$L$40,8,FALSE))</f>
        <v> </v>
      </c>
      <c r="F14" s="41" t="str">
        <f>IF(ISNA(VLOOKUP($C14,'Day-2'!$E$5:$L$40,8,FALSE)),0,VLOOKUP($C14,'Day-2'!$E$5:$L$40,8,FALSE))</f>
        <v> </v>
      </c>
      <c r="G14" s="41">
        <f>IF(ISNA(VLOOKUP($C14,'Day-3'!$E$5:$L$40,8,FALSE)),0,VLOOKUP($C14,'Day-3'!$E$5:$L$40,8,FALSE))</f>
        <v>0</v>
      </c>
      <c r="H14" s="32"/>
      <c r="I14" s="32">
        <f t="shared" si="0"/>
      </c>
      <c r="J14" s="35" t="e">
        <f t="shared" si="5"/>
        <v>#VALUE!</v>
      </c>
      <c r="K14" s="8" t="e">
        <f>IF(VLOOKUP(C14,'Day-1'!$E$5:$M$40,9,FALSE)&gt;O$3," ",VLOOKUP(C14,'Day-1'!$E$5:$M$40,9,FALSE))</f>
        <v>#N/A</v>
      </c>
      <c r="L14" s="8" t="e">
        <f t="shared" si="6"/>
        <v>#VALUE!</v>
      </c>
      <c r="M14" s="8" t="e">
        <f>IF(VLOOKUP(C14,'Day-2'!$E$5:$M$40,9,FALSE)&gt;O$3," ",VLOOKUP(C14,'Day-2'!$E$5:$M$40,9,FALSE))</f>
        <v>#N/A</v>
      </c>
      <c r="N14" s="8">
        <f t="shared" si="7"/>
        <v>1</v>
      </c>
      <c r="O14" s="8" t="e">
        <f>IF(VLOOKUP(C14,'Day-3'!$E$5:$M$40,9,FALSE)&gt;O$3," ",VLOOKUP(C14,'Day-3'!$E$5:$M$40,9,FALSE))</f>
        <v>#N/A</v>
      </c>
      <c r="P14" s="8">
        <f t="shared" si="1"/>
      </c>
      <c r="Q14" s="8" t="str">
        <f t="shared" si="8"/>
        <v> </v>
      </c>
      <c r="S14">
        <f>IF(C14=0," ",IF(COUNTIF($Q$6:$Q$41,$Q14)&gt;1,MAX($S$5:$S13)+0.01,0))</f>
        <v>0.08</v>
      </c>
      <c r="T14">
        <f t="shared" si="2"/>
      </c>
      <c r="U14">
        <f t="shared" si="3"/>
      </c>
      <c r="V14">
        <f t="shared" si="9"/>
      </c>
    </row>
    <row r="15" spans="1:22" ht="15.75" customHeight="1">
      <c r="A15">
        <f t="shared" si="4"/>
      </c>
      <c r="B15" s="99">
        <v>10</v>
      </c>
      <c r="C15" s="8">
        <f>VLOOKUP(Sheet1!A13,FLIGHTS!$A$3:$B$38,2)</f>
      </c>
      <c r="D15" s="8"/>
      <c r="E15" s="41" t="str">
        <f>IF(ISNA(VLOOKUP(C15,'Day-1'!$E$5:$L$40,8,FALSE)),0,VLOOKUP(C15,'Day-1'!$E$5:$L$40,8,FALSE))</f>
        <v> </v>
      </c>
      <c r="F15" s="41" t="str">
        <f>IF(ISNA(VLOOKUP($C15,'Day-2'!$E$5:$L$40,8,FALSE)),0,VLOOKUP($C15,'Day-2'!$E$5:$L$40,8,FALSE))</f>
        <v> </v>
      </c>
      <c r="G15" s="41">
        <f>IF(ISNA(VLOOKUP($C15,'Day-3'!$E$5:$L$40,8,FALSE)),0,VLOOKUP($C15,'Day-3'!$E$5:$L$40,8,FALSE))</f>
        <v>0</v>
      </c>
      <c r="H15" s="32"/>
      <c r="I15" s="32">
        <f>IF(C15="","",SUM(E15:H15))</f>
      </c>
      <c r="J15" s="35" t="e">
        <f t="shared" si="5"/>
        <v>#VALUE!</v>
      </c>
      <c r="K15" s="8" t="e">
        <f>IF(VLOOKUP(C15,'Day-1'!$E$5:$M$40,9,FALSE)&gt;O$3," ",VLOOKUP(C15,'Day-1'!$E$5:$M$40,9,FALSE))</f>
        <v>#N/A</v>
      </c>
      <c r="L15" s="8" t="e">
        <f t="shared" si="6"/>
        <v>#VALUE!</v>
      </c>
      <c r="M15" s="8" t="e">
        <f>IF(VLOOKUP(C15,'Day-2'!$E$5:$M$40,9,FALSE)&gt;O$3," ",VLOOKUP(C15,'Day-2'!$E$5:$M$40,9,FALSE))</f>
        <v>#N/A</v>
      </c>
      <c r="N15" s="8">
        <f t="shared" si="7"/>
        <v>1</v>
      </c>
      <c r="O15" s="8" t="e">
        <f>IF(VLOOKUP(C15,'Day-3'!$E$5:$M$40,9,FALSE)&gt;O$3," ",VLOOKUP(C15,'Day-3'!$E$5:$M$40,9,FALSE))</f>
        <v>#N/A</v>
      </c>
      <c r="P15" s="8">
        <f>IF(C15="","",RANK(I15,I$6:I$41,1))</f>
      </c>
      <c r="Q15" s="8" t="str">
        <f t="shared" si="8"/>
        <v> </v>
      </c>
      <c r="S15">
        <f>IF(C15=0," ",IF(COUNTIF($Q$6:$Q$41,$Q15)&gt;1,MAX($S$5:$S14)+0.01,0))</f>
        <v>0.09</v>
      </c>
      <c r="T15">
        <f>IF(C15="","",Q15+S15)</f>
      </c>
      <c r="U15">
        <f>IF(C15="","",RANK(T15,$T$6:$T$41,1))</f>
      </c>
      <c r="V15">
        <f t="shared" si="9"/>
      </c>
    </row>
    <row r="16" spans="1:22" ht="15.75" customHeight="1">
      <c r="A16">
        <f t="shared" si="4"/>
      </c>
      <c r="B16" s="99">
        <v>11</v>
      </c>
      <c r="C16" s="8">
        <f>VLOOKUP(Sheet1!A14,FLIGHTS!$A$3:$B$38,2)</f>
      </c>
      <c r="D16" s="8"/>
      <c r="E16" s="41" t="str">
        <f>IF(ISNA(VLOOKUP(C16,'Day-1'!$E$5:$L$40,8,FALSE)),0,VLOOKUP(C16,'Day-1'!$E$5:$L$40,8,FALSE))</f>
        <v> </v>
      </c>
      <c r="F16" s="41" t="str">
        <f>IF(ISNA(VLOOKUP($C16,'Day-2'!$E$5:$L$40,8,FALSE)),0,VLOOKUP($C16,'Day-2'!$E$5:$L$40,8,FALSE))</f>
        <v> </v>
      </c>
      <c r="G16" s="41">
        <f>IF(ISNA(VLOOKUP($C16,'Day-3'!$E$5:$L$40,8,FALSE)),0,VLOOKUP($C16,'Day-3'!$E$5:$L$40,8,FALSE))</f>
        <v>0</v>
      </c>
      <c r="H16" s="32"/>
      <c r="I16" s="32">
        <f t="shared" si="0"/>
      </c>
      <c r="J16" s="35" t="e">
        <f t="shared" si="5"/>
        <v>#VALUE!</v>
      </c>
      <c r="K16" s="8" t="e">
        <f>IF(VLOOKUP(C16,'Day-1'!$E$5:$M$40,9,FALSE)&gt;O$3," ",VLOOKUP(C16,'Day-1'!$E$5:$M$40,9,FALSE))</f>
        <v>#N/A</v>
      </c>
      <c r="L16" s="8" t="e">
        <f t="shared" si="6"/>
        <v>#VALUE!</v>
      </c>
      <c r="M16" s="8" t="e">
        <f>IF(VLOOKUP(C16,'Day-2'!$E$5:$M$40,9,FALSE)&gt;O$3," ",VLOOKUP(C16,'Day-2'!$E$5:$M$40,9,FALSE))</f>
        <v>#N/A</v>
      </c>
      <c r="N16" s="8">
        <f t="shared" si="7"/>
        <v>1</v>
      </c>
      <c r="O16" s="8" t="e">
        <f>IF(VLOOKUP(C16,'Day-3'!$E$5:$M$40,9,FALSE)&gt;O$3," ",VLOOKUP(C16,'Day-3'!$E$5:$M$40,9,FALSE))</f>
        <v>#N/A</v>
      </c>
      <c r="P16" s="8">
        <f t="shared" si="1"/>
      </c>
      <c r="Q16" s="8" t="str">
        <f t="shared" si="8"/>
        <v> </v>
      </c>
      <c r="S16">
        <f>IF(C16=0," ",IF(COUNTIF($Q$6:$Q$41,$Q16)&gt;1,MAX($S$5:$S15)+0.01,0))</f>
        <v>0.1</v>
      </c>
      <c r="T16">
        <f t="shared" si="2"/>
      </c>
      <c r="U16">
        <f t="shared" si="3"/>
      </c>
      <c r="V16">
        <f t="shared" si="9"/>
      </c>
    </row>
    <row r="17" spans="1:22" ht="15.75" customHeight="1">
      <c r="A17">
        <f t="shared" si="4"/>
      </c>
      <c r="B17" s="99">
        <v>12</v>
      </c>
      <c r="C17" s="8">
        <f>VLOOKUP(Sheet1!A15,FLIGHTS!$A$3:$B$38,2)</f>
      </c>
      <c r="D17" s="8"/>
      <c r="E17" s="41" t="str">
        <f>IF(ISNA(VLOOKUP(C17,'Day-1'!$E$5:$L$40,8,FALSE)),0,VLOOKUP(C17,'Day-1'!$E$5:$L$40,8,FALSE))</f>
        <v> </v>
      </c>
      <c r="F17" s="41" t="str">
        <f>IF(ISNA(VLOOKUP($C17,'Day-2'!$E$5:$L$40,8,FALSE)),0,VLOOKUP($C17,'Day-2'!$E$5:$L$40,8,FALSE))</f>
        <v> </v>
      </c>
      <c r="G17" s="41">
        <f>IF(ISNA(VLOOKUP($C17,'Day-3'!$E$5:$L$40,8,FALSE)),0,VLOOKUP($C17,'Day-3'!$E$5:$L$40,8,FALSE))</f>
        <v>0</v>
      </c>
      <c r="H17" s="32"/>
      <c r="I17" s="32">
        <f t="shared" si="0"/>
      </c>
      <c r="J17" s="35" t="e">
        <f t="shared" si="5"/>
        <v>#VALUE!</v>
      </c>
      <c r="K17" s="8" t="e">
        <f>IF(VLOOKUP(C17,'Day-1'!$E$5:$M$40,9,FALSE)&gt;O$3," ",VLOOKUP(C17,'Day-1'!$E$5:$M$40,9,FALSE))</f>
        <v>#N/A</v>
      </c>
      <c r="L17" s="8" t="e">
        <f t="shared" si="6"/>
        <v>#VALUE!</v>
      </c>
      <c r="M17" s="8" t="e">
        <f>IF(VLOOKUP(C17,'Day-2'!$E$5:$M$40,9,FALSE)&gt;O$3," ",VLOOKUP(C17,'Day-2'!$E$5:$M$40,9,FALSE))</f>
        <v>#N/A</v>
      </c>
      <c r="N17" s="8">
        <f t="shared" si="7"/>
        <v>1</v>
      </c>
      <c r="O17" s="8" t="e">
        <f>IF(VLOOKUP(C17,'Day-3'!$E$5:$M$40,9,FALSE)&gt;O$3," ",VLOOKUP(C17,'Day-3'!$E$5:$M$40,9,FALSE))</f>
        <v>#N/A</v>
      </c>
      <c r="P17" s="8">
        <f t="shared" si="1"/>
      </c>
      <c r="Q17" s="8" t="str">
        <f t="shared" si="8"/>
        <v> </v>
      </c>
      <c r="S17">
        <f>IF(C17=0," ",IF(COUNTIF($Q$6:$Q$41,$Q17)&gt;1,MAX($S$5:$S16)+0.01,0))</f>
        <v>0.11</v>
      </c>
      <c r="T17">
        <f t="shared" si="2"/>
      </c>
      <c r="U17">
        <f t="shared" si="3"/>
      </c>
      <c r="V17">
        <f t="shared" si="9"/>
      </c>
    </row>
    <row r="18" spans="1:22" ht="15.75" customHeight="1">
      <c r="A18">
        <f t="shared" si="4"/>
      </c>
      <c r="B18" s="99">
        <v>13</v>
      </c>
      <c r="C18" s="8">
        <f>VLOOKUP(Sheet1!A16,FLIGHTS!$A$3:$B$38,2)</f>
      </c>
      <c r="D18" s="8"/>
      <c r="E18" s="41" t="str">
        <f>IF(ISNA(VLOOKUP(C18,'Day-1'!$E$5:$L$40,8,FALSE)),0,VLOOKUP(C18,'Day-1'!$E$5:$L$40,8,FALSE))</f>
        <v> </v>
      </c>
      <c r="F18" s="41" t="str">
        <f>IF(ISNA(VLOOKUP($C18,'Day-2'!$E$5:$L$40,8,FALSE)),0,VLOOKUP($C18,'Day-2'!$E$5:$L$40,8,FALSE))</f>
        <v> </v>
      </c>
      <c r="G18" s="41">
        <f>IF(ISNA(VLOOKUP($C18,'Day-3'!$E$5:$L$40,8,FALSE)),0,VLOOKUP($C18,'Day-3'!$E$5:$L$40,8,FALSE))</f>
        <v>0</v>
      </c>
      <c r="H18" s="32"/>
      <c r="I18" s="32">
        <f t="shared" si="0"/>
      </c>
      <c r="J18" s="35" t="e">
        <f t="shared" si="5"/>
        <v>#VALUE!</v>
      </c>
      <c r="K18" s="8" t="e">
        <f>IF(VLOOKUP(C18,'Day-1'!$E$5:$M$40,9,FALSE)&gt;O$3," ",VLOOKUP(C18,'Day-1'!$E$5:$M$40,9,FALSE))</f>
        <v>#N/A</v>
      </c>
      <c r="L18" s="8" t="e">
        <f t="shared" si="6"/>
        <v>#VALUE!</v>
      </c>
      <c r="M18" s="8" t="e">
        <f>IF(VLOOKUP(C18,'Day-2'!$E$5:$M$40,9,FALSE)&gt;O$3," ",VLOOKUP(C18,'Day-2'!$E$5:$M$40,9,FALSE))</f>
        <v>#N/A</v>
      </c>
      <c r="N18" s="8">
        <f t="shared" si="7"/>
        <v>1</v>
      </c>
      <c r="O18" s="8" t="e">
        <f>IF(VLOOKUP(C18,'Day-3'!$E$5:$M$40,9,FALSE)&gt;O$3," ",VLOOKUP(C18,'Day-3'!$E$5:$M$40,9,FALSE))</f>
        <v>#N/A</v>
      </c>
      <c r="P18" s="8">
        <f t="shared" si="1"/>
      </c>
      <c r="Q18" s="8" t="str">
        <f t="shared" si="8"/>
        <v> </v>
      </c>
      <c r="S18">
        <f>IF(C18=0," ",IF(COUNTIF($Q$6:$Q$41,$Q18)&gt;1,MAX($S$5:$S17)+0.01,0))</f>
        <v>0.12</v>
      </c>
      <c r="T18">
        <f t="shared" si="2"/>
      </c>
      <c r="U18">
        <f t="shared" si="3"/>
      </c>
      <c r="V18">
        <f t="shared" si="9"/>
      </c>
    </row>
    <row r="19" spans="1:22" ht="15.75" customHeight="1">
      <c r="A19">
        <f t="shared" si="4"/>
      </c>
      <c r="B19" s="99">
        <v>14</v>
      </c>
      <c r="C19" s="8">
        <f>VLOOKUP(Sheet1!A17,FLIGHTS!$A$3:$B$38,2)</f>
      </c>
      <c r="D19" s="8"/>
      <c r="E19" s="41" t="str">
        <f>IF(ISNA(VLOOKUP(C19,'Day-1'!$E$5:$L$40,8,FALSE)),0,VLOOKUP(C19,'Day-1'!$E$5:$L$40,8,FALSE))</f>
        <v> </v>
      </c>
      <c r="F19" s="41" t="str">
        <f>IF(ISNA(VLOOKUP($C19,'Day-2'!$E$5:$L$40,8,FALSE)),0,VLOOKUP($C19,'Day-2'!$E$5:$L$40,8,FALSE))</f>
        <v> </v>
      </c>
      <c r="G19" s="41">
        <f>IF(ISNA(VLOOKUP($C19,'Day-3'!$E$5:$L$40,8,FALSE)),0,VLOOKUP($C19,'Day-3'!$E$5:$L$40,8,FALSE))</f>
        <v>0</v>
      </c>
      <c r="H19" s="32"/>
      <c r="I19" s="32">
        <f t="shared" si="0"/>
      </c>
      <c r="J19" s="35" t="e">
        <f t="shared" si="5"/>
        <v>#VALUE!</v>
      </c>
      <c r="K19" s="8" t="e">
        <f>IF(VLOOKUP(C19,'Day-1'!$E$5:$M$40,9,FALSE)&gt;O$3," ",VLOOKUP(C19,'Day-1'!$E$5:$M$40,9,FALSE))</f>
        <v>#N/A</v>
      </c>
      <c r="L19" s="8" t="e">
        <f t="shared" si="6"/>
        <v>#VALUE!</v>
      </c>
      <c r="M19" s="8" t="e">
        <f>IF(VLOOKUP(C19,'Day-2'!$E$5:$M$40,9,FALSE)&gt;O$3," ",VLOOKUP(C19,'Day-2'!$E$5:$M$40,9,FALSE))</f>
        <v>#N/A</v>
      </c>
      <c r="N19" s="8">
        <f t="shared" si="7"/>
        <v>1</v>
      </c>
      <c r="O19" s="8" t="e">
        <f>IF(VLOOKUP(C19,'Day-3'!$E$5:$M$40,9,FALSE)&gt;O$3," ",VLOOKUP(C19,'Day-3'!$E$5:$M$40,9,FALSE))</f>
        <v>#N/A</v>
      </c>
      <c r="P19" s="8">
        <f t="shared" si="1"/>
      </c>
      <c r="Q19" s="8" t="str">
        <f t="shared" si="8"/>
        <v> </v>
      </c>
      <c r="S19">
        <f>IF(C19=0," ",IF(COUNTIF($Q$6:$Q$41,$Q19)&gt;1,MAX($S$5:$S18)+0.01,0))</f>
        <v>0.13</v>
      </c>
      <c r="T19">
        <f t="shared" si="2"/>
      </c>
      <c r="U19">
        <f t="shared" si="3"/>
      </c>
      <c r="V19">
        <f t="shared" si="9"/>
      </c>
    </row>
    <row r="20" spans="1:22" ht="15.75" customHeight="1">
      <c r="A20">
        <f t="shared" si="4"/>
      </c>
      <c r="B20" s="99">
        <v>15</v>
      </c>
      <c r="C20" s="8">
        <f>VLOOKUP(Sheet1!A18,FLIGHTS!$A$3:$B$38,2)</f>
      </c>
      <c r="D20" s="8"/>
      <c r="E20" s="41" t="str">
        <f>IF(ISNA(VLOOKUP(C20,'Day-1'!$E$5:$L$40,8,FALSE)),0,VLOOKUP(C20,'Day-1'!$E$5:$L$40,8,FALSE))</f>
        <v> </v>
      </c>
      <c r="F20" s="41" t="str">
        <f>IF(ISNA(VLOOKUP($C20,'Day-2'!$E$5:$L$40,8,FALSE)),0,VLOOKUP($C20,'Day-2'!$E$5:$L$40,8,FALSE))</f>
        <v> </v>
      </c>
      <c r="G20" s="41">
        <f>IF(ISNA(VLOOKUP($C20,'Day-3'!$E$5:$L$40,8,FALSE)),0,VLOOKUP($C20,'Day-3'!$E$5:$L$40,8,FALSE))</f>
        <v>0</v>
      </c>
      <c r="H20" s="32"/>
      <c r="I20" s="32">
        <f t="shared" si="0"/>
      </c>
      <c r="J20" s="35" t="e">
        <f t="shared" si="5"/>
        <v>#VALUE!</v>
      </c>
      <c r="K20" s="8" t="e">
        <f>IF(VLOOKUP(C20,'Day-1'!$E$5:$M$40,9,FALSE)&gt;O$3," ",VLOOKUP(C20,'Day-1'!$E$5:$M$40,9,FALSE))</f>
        <v>#N/A</v>
      </c>
      <c r="L20" s="8" t="e">
        <f t="shared" si="6"/>
        <v>#VALUE!</v>
      </c>
      <c r="M20" s="8" t="e">
        <f>IF(VLOOKUP(C20,'Day-2'!$E$5:$M$40,9,FALSE)&gt;O$3," ",VLOOKUP(C20,'Day-2'!$E$5:$M$40,9,FALSE))</f>
        <v>#N/A</v>
      </c>
      <c r="N20" s="8">
        <f t="shared" si="7"/>
        <v>1</v>
      </c>
      <c r="O20" s="8" t="e">
        <f>IF(VLOOKUP(C20,'Day-3'!$E$5:$M$40,9,FALSE)&gt;O$3," ",VLOOKUP(C20,'Day-3'!$E$5:$M$40,9,FALSE))</f>
        <v>#N/A</v>
      </c>
      <c r="P20" s="8">
        <f t="shared" si="1"/>
      </c>
      <c r="Q20" s="8" t="str">
        <f t="shared" si="8"/>
        <v> </v>
      </c>
      <c r="S20">
        <f>IF(C20=0," ",IF(COUNTIF($Q$6:$Q$41,$Q20)&gt;1,MAX($S$5:$S19)+0.01,0))</f>
        <v>0.14</v>
      </c>
      <c r="T20">
        <f t="shared" si="2"/>
      </c>
      <c r="U20">
        <f t="shared" si="3"/>
      </c>
      <c r="V20">
        <f t="shared" si="9"/>
      </c>
    </row>
    <row r="21" spans="1:22" ht="15.75" customHeight="1">
      <c r="A21">
        <f t="shared" si="4"/>
      </c>
      <c r="B21" s="99">
        <v>16</v>
      </c>
      <c r="C21" s="8">
        <f>VLOOKUP(Sheet1!A19,FLIGHTS!$A$3:$B$38,2)</f>
      </c>
      <c r="D21" s="8"/>
      <c r="E21" s="41" t="str">
        <f>IF(ISNA(VLOOKUP(C21,'Day-1'!$E$5:$L$40,8,FALSE)),0,VLOOKUP(C21,'Day-1'!$E$5:$L$40,8,FALSE))</f>
        <v> </v>
      </c>
      <c r="F21" s="41" t="str">
        <f>IF(ISNA(VLOOKUP($C21,'Day-2'!$E$5:$L$40,8,FALSE)),0,VLOOKUP($C21,'Day-2'!$E$5:$L$40,8,FALSE))</f>
        <v> </v>
      </c>
      <c r="G21" s="41">
        <f>IF(ISNA(VLOOKUP($C21,'Day-3'!$E$5:$L$40,8,FALSE)),0,VLOOKUP($C21,'Day-3'!$E$5:$L$40,8,FALSE))</f>
        <v>0</v>
      </c>
      <c r="H21" s="32"/>
      <c r="I21" s="32">
        <f t="shared" si="0"/>
      </c>
      <c r="J21" s="35" t="e">
        <f t="shared" si="5"/>
        <v>#VALUE!</v>
      </c>
      <c r="K21" s="8" t="e">
        <f>IF(VLOOKUP(C21,'Day-1'!$E$5:$M$40,9,FALSE)&gt;O$3," ",VLOOKUP(C21,'Day-1'!$E$5:$M$40,9,FALSE))</f>
        <v>#N/A</v>
      </c>
      <c r="L21" s="8" t="e">
        <f t="shared" si="6"/>
        <v>#VALUE!</v>
      </c>
      <c r="M21" s="8" t="e">
        <f>IF(VLOOKUP(C21,'Day-2'!$E$5:$M$40,9,FALSE)&gt;O$3," ",VLOOKUP(C21,'Day-2'!$E$5:$M$40,9,FALSE))</f>
        <v>#N/A</v>
      </c>
      <c r="N21" s="8">
        <f t="shared" si="7"/>
        <v>1</v>
      </c>
      <c r="O21" s="8" t="e">
        <f>IF(VLOOKUP(C21,'Day-3'!$E$5:$M$40,9,FALSE)&gt;O$3," ",VLOOKUP(C21,'Day-3'!$E$5:$M$40,9,FALSE))</f>
        <v>#N/A</v>
      </c>
      <c r="P21" s="8">
        <f t="shared" si="1"/>
      </c>
      <c r="Q21" s="8" t="str">
        <f t="shared" si="8"/>
        <v> </v>
      </c>
      <c r="S21">
        <f>IF(C21=0," ",IF(COUNTIF($Q$6:$Q$41,$Q21)&gt;1,MAX($S$5:$S20)+0.01,0))</f>
        <v>0.15</v>
      </c>
      <c r="T21">
        <f t="shared" si="2"/>
      </c>
      <c r="U21">
        <f t="shared" si="3"/>
      </c>
      <c r="V21">
        <f t="shared" si="9"/>
      </c>
    </row>
    <row r="22" spans="1:22" ht="15.75" customHeight="1">
      <c r="A22">
        <f t="shared" si="4"/>
      </c>
      <c r="B22" s="99">
        <v>17</v>
      </c>
      <c r="C22" s="8">
        <f>VLOOKUP(Sheet1!A20,FLIGHTS!$A$3:$B$38,2)</f>
      </c>
      <c r="D22" s="8"/>
      <c r="E22" s="41" t="str">
        <f>IF(ISNA(VLOOKUP(C22,'Day-1'!$E$5:$L$40,8,FALSE)),0,VLOOKUP(C22,'Day-1'!$E$5:$L$40,8,FALSE))</f>
        <v> </v>
      </c>
      <c r="F22" s="41" t="str">
        <f>IF(ISNA(VLOOKUP($C22,'Day-2'!$E$5:$L$40,8,FALSE)),0,VLOOKUP($C22,'Day-2'!$E$5:$L$40,8,FALSE))</f>
        <v> </v>
      </c>
      <c r="G22" s="41">
        <f>IF(ISNA(VLOOKUP($C22,'Day-3'!$E$5:$L$40,8,FALSE)),0,VLOOKUP($C22,'Day-3'!$E$5:$L$40,8,FALSE))</f>
        <v>0</v>
      </c>
      <c r="H22" s="32"/>
      <c r="I22" s="32">
        <f t="shared" si="0"/>
      </c>
      <c r="J22" s="35" t="e">
        <f t="shared" si="5"/>
        <v>#VALUE!</v>
      </c>
      <c r="K22" s="8" t="e">
        <f>IF(VLOOKUP(C22,'Day-1'!$E$5:$M$40,9,FALSE)&gt;O$3," ",VLOOKUP(C22,'Day-1'!$E$5:$M$40,9,FALSE))</f>
        <v>#N/A</v>
      </c>
      <c r="L22" s="8" t="e">
        <f t="shared" si="6"/>
        <v>#VALUE!</v>
      </c>
      <c r="M22" s="8" t="e">
        <f>IF(VLOOKUP(C22,'Day-2'!$E$5:$M$40,9,FALSE)&gt;O$3," ",VLOOKUP(C22,'Day-2'!$E$5:$M$40,9,FALSE))</f>
        <v>#N/A</v>
      </c>
      <c r="N22" s="8">
        <f t="shared" si="7"/>
        <v>1</v>
      </c>
      <c r="O22" s="8" t="e">
        <f>IF(VLOOKUP(C22,'Day-3'!$E$5:$M$40,9,FALSE)&gt;O$3," ",VLOOKUP(C22,'Day-3'!$E$5:$M$40,9,FALSE))</f>
        <v>#N/A</v>
      </c>
      <c r="P22" s="8">
        <f t="shared" si="1"/>
      </c>
      <c r="Q22" s="8" t="str">
        <f t="shared" si="8"/>
        <v> </v>
      </c>
      <c r="S22">
        <f>IF(C22=0," ",IF(COUNTIF($Q$6:$Q$41,$Q22)&gt;1,MAX($S$5:$S21)+0.01,0))</f>
        <v>0.16</v>
      </c>
      <c r="T22">
        <f t="shared" si="2"/>
      </c>
      <c r="U22">
        <f t="shared" si="3"/>
      </c>
      <c r="V22">
        <f t="shared" si="9"/>
      </c>
    </row>
    <row r="23" spans="1:22" ht="15.75" customHeight="1">
      <c r="A23">
        <f t="shared" si="4"/>
      </c>
      <c r="B23" s="99">
        <v>18</v>
      </c>
      <c r="C23" s="8">
        <f>VLOOKUP(Sheet1!A21,FLIGHTS!$A$3:$B$38,2)</f>
      </c>
      <c r="D23" s="8"/>
      <c r="E23" s="41" t="str">
        <f>IF(ISNA(VLOOKUP(C23,'Day-1'!$E$5:$L$40,8,FALSE)),0,VLOOKUP(C23,'Day-1'!$E$5:$L$40,8,FALSE))</f>
        <v> </v>
      </c>
      <c r="F23" s="41" t="str">
        <f>IF(ISNA(VLOOKUP($C23,'Day-2'!$E$5:$L$40,8,FALSE)),0,VLOOKUP($C23,'Day-2'!$E$5:$L$40,8,FALSE))</f>
        <v> </v>
      </c>
      <c r="G23" s="41">
        <f>IF(ISNA(VLOOKUP($C23,'Day-3'!$E$5:$L$40,8,FALSE)),0,VLOOKUP($C23,'Day-3'!$E$5:$L$40,8,FALSE))</f>
        <v>0</v>
      </c>
      <c r="H23" s="32"/>
      <c r="I23" s="32">
        <f t="shared" si="0"/>
      </c>
      <c r="J23" s="35" t="e">
        <f t="shared" si="5"/>
        <v>#VALUE!</v>
      </c>
      <c r="K23" s="8" t="e">
        <f>IF(VLOOKUP(C23,'Day-1'!$E$5:$M$40,9,FALSE)&gt;O$3," ",VLOOKUP(C23,'Day-1'!$E$5:$M$40,9,FALSE))</f>
        <v>#N/A</v>
      </c>
      <c r="L23" s="8" t="e">
        <f t="shared" si="6"/>
        <v>#VALUE!</v>
      </c>
      <c r="M23" s="8" t="e">
        <f>IF(VLOOKUP(C23,'Day-2'!$E$5:$M$40,9,FALSE)&gt;O$3," ",VLOOKUP(C23,'Day-2'!$E$5:$M$40,9,FALSE))</f>
        <v>#N/A</v>
      </c>
      <c r="N23" s="8">
        <f t="shared" si="7"/>
        <v>1</v>
      </c>
      <c r="O23" s="8" t="e">
        <f>IF(VLOOKUP(C23,'Day-3'!$E$5:$M$40,9,FALSE)&gt;O$3," ",VLOOKUP(C23,'Day-3'!$E$5:$M$40,9,FALSE))</f>
        <v>#N/A</v>
      </c>
      <c r="P23" s="8">
        <f t="shared" si="1"/>
      </c>
      <c r="Q23" s="8" t="str">
        <f t="shared" si="8"/>
        <v> </v>
      </c>
      <c r="S23">
        <f>IF(C23=0," ",IF(COUNTIF($Q$6:$Q$41,$Q23)&gt;1,MAX($S$5:$S22)+0.01,0))</f>
        <v>0.17</v>
      </c>
      <c r="T23">
        <f t="shared" si="2"/>
      </c>
      <c r="U23">
        <f t="shared" si="3"/>
      </c>
      <c r="V23">
        <f t="shared" si="9"/>
      </c>
    </row>
    <row r="24" spans="1:22" ht="15.75" customHeight="1">
      <c r="A24">
        <f t="shared" si="4"/>
      </c>
      <c r="B24" s="99">
        <v>19</v>
      </c>
      <c r="C24" s="8">
        <f>VLOOKUP(Sheet1!A22,FLIGHTS!$A$3:$B$38,2)</f>
      </c>
      <c r="D24" s="8"/>
      <c r="E24" s="41" t="str">
        <f>IF(ISNA(VLOOKUP(C24,'Day-1'!$E$5:$L$40,8,FALSE)),0,VLOOKUP(C24,'Day-1'!$E$5:$L$40,8,FALSE))</f>
        <v> </v>
      </c>
      <c r="F24" s="41" t="str">
        <f>IF(ISNA(VLOOKUP($C24,'Day-2'!$E$5:$L$40,8,FALSE)),0,VLOOKUP($C24,'Day-2'!$E$5:$L$40,8,FALSE))</f>
        <v> </v>
      </c>
      <c r="G24" s="41">
        <f>IF(ISNA(VLOOKUP($C24,'Day-3'!$E$5:$L$40,8,FALSE)),0,VLOOKUP($C24,'Day-3'!$E$5:$L$40,8,FALSE))</f>
        <v>0</v>
      </c>
      <c r="H24" s="32"/>
      <c r="I24" s="32">
        <f t="shared" si="0"/>
      </c>
      <c r="J24" s="35" t="e">
        <f t="shared" si="5"/>
        <v>#VALUE!</v>
      </c>
      <c r="K24" s="8" t="e">
        <f>IF(VLOOKUP(C24,'Day-1'!$E$5:$M$40,9,FALSE)&gt;O$3," ",VLOOKUP(C24,'Day-1'!$E$5:$M$40,9,FALSE))</f>
        <v>#N/A</v>
      </c>
      <c r="L24" s="8" t="e">
        <f t="shared" si="6"/>
        <v>#VALUE!</v>
      </c>
      <c r="M24" s="8" t="e">
        <f>IF(VLOOKUP(C24,'Day-2'!$E$5:$M$40,9,FALSE)&gt;O$3," ",VLOOKUP(C24,'Day-2'!$E$5:$M$40,9,FALSE))</f>
        <v>#N/A</v>
      </c>
      <c r="N24" s="8">
        <f t="shared" si="7"/>
        <v>1</v>
      </c>
      <c r="O24" s="8" t="e">
        <f>IF(VLOOKUP(C24,'Day-3'!$E$5:$M$40,9,FALSE)&gt;O$3," ",VLOOKUP(C24,'Day-3'!$E$5:$M$40,9,FALSE))</f>
        <v>#N/A</v>
      </c>
      <c r="P24" s="8">
        <f t="shared" si="1"/>
      </c>
      <c r="Q24" s="8" t="str">
        <f t="shared" si="8"/>
        <v> </v>
      </c>
      <c r="S24">
        <f>IF(C24=0," ",IF(COUNTIF($Q$6:$Q$41,$Q24)&gt;1,MAX($S$5:$S23)+0.01,0))</f>
        <v>0.18</v>
      </c>
      <c r="T24">
        <f t="shared" si="2"/>
      </c>
      <c r="U24">
        <f t="shared" si="3"/>
      </c>
      <c r="V24">
        <f t="shared" si="9"/>
      </c>
    </row>
    <row r="25" spans="1:22" ht="15.75" customHeight="1">
      <c r="A25">
        <f t="shared" si="4"/>
      </c>
      <c r="B25" s="99">
        <v>20</v>
      </c>
      <c r="C25" s="8">
        <f>VLOOKUP(Sheet1!A23,FLIGHTS!$A$3:$B$38,2)</f>
      </c>
      <c r="D25" s="8"/>
      <c r="E25" s="41" t="str">
        <f>IF(ISNA(VLOOKUP(C25,'Day-1'!$E$5:$L$40,8,FALSE)),0,VLOOKUP(C25,'Day-1'!$E$5:$L$40,8,FALSE))</f>
        <v> </v>
      </c>
      <c r="F25" s="41" t="str">
        <f>IF(ISNA(VLOOKUP($C25,'Day-2'!$E$5:$L$40,8,FALSE)),0,VLOOKUP($C25,'Day-2'!$E$5:$L$40,8,FALSE))</f>
        <v> </v>
      </c>
      <c r="G25" s="41">
        <f>IF(ISNA(VLOOKUP($C25,'Day-3'!$E$5:$L$40,8,FALSE)),0,VLOOKUP($C25,'Day-3'!$E$5:$L$40,8,FALSE))</f>
        <v>0</v>
      </c>
      <c r="H25" s="32"/>
      <c r="I25" s="32">
        <f t="shared" si="0"/>
      </c>
      <c r="J25" s="35" t="e">
        <f t="shared" si="5"/>
        <v>#VALUE!</v>
      </c>
      <c r="K25" s="8" t="e">
        <f>IF(VLOOKUP(C25,'Day-1'!$E$5:$M$40,9,FALSE)&gt;O$3," ",VLOOKUP(C25,'Day-1'!$E$5:$M$40,9,FALSE))</f>
        <v>#N/A</v>
      </c>
      <c r="L25" s="8" t="e">
        <f t="shared" si="6"/>
        <v>#VALUE!</v>
      </c>
      <c r="M25" s="8" t="e">
        <f>IF(VLOOKUP(C25,'Day-2'!$E$5:$M$40,9,FALSE)&gt;O$3," ",VLOOKUP(C25,'Day-2'!$E$5:$M$40,9,FALSE))</f>
        <v>#N/A</v>
      </c>
      <c r="N25" s="8">
        <f t="shared" si="7"/>
        <v>1</v>
      </c>
      <c r="O25" s="8" t="e">
        <f>IF(VLOOKUP(C25,'Day-3'!$E$5:$M$40,9,FALSE)&gt;O$3," ",VLOOKUP(C25,'Day-3'!$E$5:$M$40,9,FALSE))</f>
        <v>#N/A</v>
      </c>
      <c r="P25" s="8">
        <f t="shared" si="1"/>
      </c>
      <c r="Q25" s="8" t="str">
        <f t="shared" si="8"/>
        <v> </v>
      </c>
      <c r="S25">
        <f>IF(C25=0," ",IF(COUNTIF($Q$6:$Q$41,$Q25)&gt;1,MAX($S$5:$S24)+0.01,0))</f>
        <v>0.19</v>
      </c>
      <c r="T25">
        <f t="shared" si="2"/>
      </c>
      <c r="U25">
        <f t="shared" si="3"/>
      </c>
      <c r="V25">
        <f t="shared" si="9"/>
      </c>
    </row>
    <row r="26" spans="1:22" ht="15.75" customHeight="1">
      <c r="A26">
        <f t="shared" si="4"/>
      </c>
      <c r="B26" s="99">
        <v>21</v>
      </c>
      <c r="C26" s="8">
        <f>VLOOKUP(Sheet1!A24,FLIGHTS!$A$3:$B$38,2)</f>
      </c>
      <c r="D26" s="8"/>
      <c r="E26" s="41" t="str">
        <f>IF(ISNA(VLOOKUP(C26,'Day-1'!$E$5:$L$40,8,FALSE)),0,VLOOKUP(C26,'Day-1'!$E$5:$L$40,8,FALSE))</f>
        <v> </v>
      </c>
      <c r="F26" s="41" t="str">
        <f>IF(ISNA(VLOOKUP($C26,'Day-2'!$E$5:$L$40,8,FALSE)),0,VLOOKUP($C26,'Day-2'!$E$5:$L$40,8,FALSE))</f>
        <v> </v>
      </c>
      <c r="G26" s="41">
        <f>IF(ISNA(VLOOKUP($C26,'Day-3'!$E$5:$L$40,8,FALSE)),0,VLOOKUP($C26,'Day-3'!$E$5:$L$40,8,FALSE))</f>
        <v>0</v>
      </c>
      <c r="H26" s="32"/>
      <c r="I26" s="32">
        <f t="shared" si="0"/>
      </c>
      <c r="J26" s="35" t="e">
        <f t="shared" si="5"/>
        <v>#VALUE!</v>
      </c>
      <c r="K26" s="8" t="e">
        <f>IF(VLOOKUP(C26,'Day-1'!$E$5:$M$40,9,FALSE)&gt;O$3," ",VLOOKUP(C26,'Day-1'!$E$5:$M$40,9,FALSE))</f>
        <v>#N/A</v>
      </c>
      <c r="L26" s="8" t="e">
        <f t="shared" si="6"/>
        <v>#VALUE!</v>
      </c>
      <c r="M26" s="8" t="e">
        <f>IF(VLOOKUP(C26,'Day-2'!$E$5:$M$40,9,FALSE)&gt;O$3," ",VLOOKUP(C26,'Day-2'!$E$5:$M$40,9,FALSE))</f>
        <v>#N/A</v>
      </c>
      <c r="N26" s="8">
        <f t="shared" si="7"/>
        <v>1</v>
      </c>
      <c r="O26" s="8" t="e">
        <f>IF(VLOOKUP(C26,'Day-3'!$E$5:$M$40,9,FALSE)&gt;O$3," ",VLOOKUP(C26,'Day-3'!$E$5:$M$40,9,FALSE))</f>
        <v>#N/A</v>
      </c>
      <c r="P26" s="8">
        <f t="shared" si="1"/>
      </c>
      <c r="Q26" s="8" t="str">
        <f t="shared" si="8"/>
        <v> </v>
      </c>
      <c r="S26">
        <f>IF(C26=0," ",IF(COUNTIF($Q$6:$Q$41,$Q26)&gt;1,MAX($S$5:$S25)+0.01,0))</f>
        <v>0.2</v>
      </c>
      <c r="T26">
        <f t="shared" si="2"/>
      </c>
      <c r="U26">
        <f t="shared" si="3"/>
      </c>
      <c r="V26">
        <f t="shared" si="9"/>
      </c>
    </row>
    <row r="27" spans="1:22" ht="15.75" customHeight="1">
      <c r="A27">
        <f t="shared" si="4"/>
      </c>
      <c r="B27" s="99">
        <v>22</v>
      </c>
      <c r="C27" s="8">
        <f>VLOOKUP(Sheet1!A25,FLIGHTS!$A$3:$B$38,2)</f>
      </c>
      <c r="D27" s="8"/>
      <c r="E27" s="41" t="str">
        <f>IF(ISNA(VLOOKUP(C27,'Day-1'!$E$5:$L$40,8,FALSE)),0,VLOOKUP(C27,'Day-1'!$E$5:$L$40,8,FALSE))</f>
        <v> </v>
      </c>
      <c r="F27" s="41" t="str">
        <f>IF(ISNA(VLOOKUP($C27,'Day-2'!$E$5:$L$40,8,FALSE)),0,VLOOKUP($C27,'Day-2'!$E$5:$L$40,8,FALSE))</f>
        <v> </v>
      </c>
      <c r="G27" s="41">
        <f>IF(ISNA(VLOOKUP($C27,'Day-3'!$E$5:$L$40,8,FALSE)),0,VLOOKUP($C27,'Day-3'!$E$5:$L$40,8,FALSE))</f>
        <v>0</v>
      </c>
      <c r="H27" s="32"/>
      <c r="I27" s="32">
        <f t="shared" si="0"/>
      </c>
      <c r="J27" s="35" t="e">
        <f t="shared" si="5"/>
        <v>#VALUE!</v>
      </c>
      <c r="K27" s="8" t="e">
        <f>IF(VLOOKUP(C27,'Day-1'!$E$5:$M$40,9,FALSE)&gt;O$3," ",VLOOKUP(C27,'Day-1'!$E$5:$M$40,9,FALSE))</f>
        <v>#N/A</v>
      </c>
      <c r="L27" s="8" t="e">
        <f t="shared" si="6"/>
        <v>#VALUE!</v>
      </c>
      <c r="M27" s="8" t="e">
        <f>IF(VLOOKUP(C27,'Day-2'!$E$5:$M$40,9,FALSE)&gt;O$3," ",VLOOKUP(C27,'Day-2'!$E$5:$M$40,9,FALSE))</f>
        <v>#N/A</v>
      </c>
      <c r="N27" s="8">
        <f t="shared" si="7"/>
        <v>1</v>
      </c>
      <c r="O27" s="8" t="e">
        <f>IF(VLOOKUP(C27,'Day-3'!$E$5:$M$40,9,FALSE)&gt;O$3," ",VLOOKUP(C27,'Day-3'!$E$5:$M$40,9,FALSE))</f>
        <v>#N/A</v>
      </c>
      <c r="P27" s="8">
        <f t="shared" si="1"/>
      </c>
      <c r="Q27" s="8" t="str">
        <f t="shared" si="8"/>
        <v> </v>
      </c>
      <c r="S27">
        <f>IF(C27=0," ",IF(COUNTIF($Q$6:$Q$41,$Q27)&gt;1,MAX($S$5:$S26)+0.01,0))</f>
        <v>0.21</v>
      </c>
      <c r="T27">
        <f t="shared" si="2"/>
      </c>
      <c r="U27">
        <f t="shared" si="3"/>
      </c>
      <c r="V27">
        <f t="shared" si="9"/>
      </c>
    </row>
    <row r="28" spans="1:22" s="2" customFormat="1" ht="15.75" customHeight="1">
      <c r="A28">
        <f t="shared" si="4"/>
      </c>
      <c r="B28" s="99">
        <v>23</v>
      </c>
      <c r="C28" s="8">
        <f>VLOOKUP(Sheet1!A26,FLIGHTS!$A$3:$B$38,2)</f>
      </c>
      <c r="D28" s="8"/>
      <c r="E28" s="41" t="str">
        <f>IF(ISNA(VLOOKUP(C28,'Day-1'!$E$5:$L$40,8,FALSE)),0,VLOOKUP(C28,'Day-1'!$E$5:$L$40,8,FALSE))</f>
        <v> </v>
      </c>
      <c r="F28" s="41" t="str">
        <f>IF(ISNA(VLOOKUP($C28,'Day-2'!$E$5:$L$40,8,FALSE)),0,VLOOKUP($C28,'Day-2'!$E$5:$L$40,8,FALSE))</f>
        <v> </v>
      </c>
      <c r="G28" s="41">
        <f>IF(ISNA(VLOOKUP($C28,'Day-3'!$E$5:$L$40,8,FALSE)),0,VLOOKUP($C28,'Day-3'!$E$5:$L$40,8,FALSE))</f>
        <v>0</v>
      </c>
      <c r="H28" s="32"/>
      <c r="I28" s="32">
        <f t="shared" si="0"/>
      </c>
      <c r="J28" s="35" t="e">
        <f t="shared" si="5"/>
        <v>#VALUE!</v>
      </c>
      <c r="K28" s="8" t="e">
        <f>IF(VLOOKUP(C28,'Day-1'!$E$5:$M$40,9,FALSE)&gt;O$3," ",VLOOKUP(C28,'Day-1'!$E$5:$M$40,9,FALSE))</f>
        <v>#N/A</v>
      </c>
      <c r="L28" s="8" t="e">
        <f t="shared" si="6"/>
        <v>#VALUE!</v>
      </c>
      <c r="M28" s="8" t="e">
        <f>IF(VLOOKUP(C28,'Day-2'!$E$5:$M$40,9,FALSE)&gt;O$3," ",VLOOKUP(C28,'Day-2'!$E$5:$M$40,9,FALSE))</f>
        <v>#N/A</v>
      </c>
      <c r="N28" s="8">
        <f t="shared" si="7"/>
        <v>1</v>
      </c>
      <c r="O28" s="8" t="e">
        <f>IF(VLOOKUP(C28,'Day-3'!$E$5:$M$40,9,FALSE)&gt;O$3," ",VLOOKUP(C28,'Day-3'!$E$5:$M$40,9,FALSE))</f>
        <v>#N/A</v>
      </c>
      <c r="P28" s="8">
        <f t="shared" si="1"/>
      </c>
      <c r="Q28" s="8" t="str">
        <f t="shared" si="8"/>
        <v> </v>
      </c>
      <c r="S28">
        <f>IF(C28=0," ",IF(COUNTIF($Q$6:$Q$41,$Q28)&gt;1,MAX($S$5:$S27)+0.01,0))</f>
        <v>0.22</v>
      </c>
      <c r="T28">
        <f t="shared" si="2"/>
      </c>
      <c r="U28">
        <f t="shared" si="3"/>
      </c>
      <c r="V28">
        <f t="shared" si="9"/>
      </c>
    </row>
    <row r="29" spans="1:22" ht="15.75" customHeight="1">
      <c r="A29">
        <f t="shared" si="4"/>
      </c>
      <c r="B29" s="99">
        <v>24</v>
      </c>
      <c r="C29" s="8">
        <f>VLOOKUP(Sheet1!A27,FLIGHTS!$A$3:$B$38,2)</f>
      </c>
      <c r="D29" s="8"/>
      <c r="E29" s="41" t="str">
        <f>IF(ISNA(VLOOKUP(C29,'Day-1'!$E$5:$L$40,8,FALSE)),0,VLOOKUP(C29,'Day-1'!$E$5:$L$40,8,FALSE))</f>
        <v> </v>
      </c>
      <c r="F29" s="41" t="str">
        <f>IF(ISNA(VLOOKUP($C29,'Day-2'!$E$5:$L$40,8,FALSE)),0,VLOOKUP($C29,'Day-2'!$E$5:$L$40,8,FALSE))</f>
        <v> </v>
      </c>
      <c r="G29" s="41">
        <f>IF(ISNA(VLOOKUP($C29,'Day-3'!$E$5:$L$40,8,FALSE)),0,VLOOKUP($C29,'Day-3'!$E$5:$L$40,8,FALSE))</f>
        <v>0</v>
      </c>
      <c r="H29" s="32"/>
      <c r="I29" s="32">
        <f t="shared" si="0"/>
      </c>
      <c r="J29" s="35" t="e">
        <f t="shared" si="5"/>
        <v>#VALUE!</v>
      </c>
      <c r="K29" s="8" t="e">
        <f>IF(VLOOKUP(C29,'Day-1'!$E$5:$M$40,9,FALSE)&gt;O$3," ",VLOOKUP(C29,'Day-1'!$E$5:$M$40,9,FALSE))</f>
        <v>#N/A</v>
      </c>
      <c r="L29" s="8" t="e">
        <f t="shared" si="6"/>
        <v>#VALUE!</v>
      </c>
      <c r="M29" s="8" t="e">
        <f>IF(VLOOKUP(C29,'Day-2'!$E$5:$M$40,9,FALSE)&gt;O$3," ",VLOOKUP(C29,'Day-2'!$E$5:$M$40,9,FALSE))</f>
        <v>#N/A</v>
      </c>
      <c r="N29" s="8">
        <f t="shared" si="7"/>
        <v>1</v>
      </c>
      <c r="O29" s="8" t="e">
        <f>IF(VLOOKUP(C29,'Day-3'!$E$5:$M$40,9,FALSE)&gt;O$3," ",VLOOKUP(C29,'Day-3'!$E$5:$M$40,9,FALSE))</f>
        <v>#N/A</v>
      </c>
      <c r="P29" s="8">
        <f t="shared" si="1"/>
      </c>
      <c r="Q29" s="8" t="str">
        <f t="shared" si="8"/>
        <v> </v>
      </c>
      <c r="S29">
        <f>IF(C29=0," ",IF(COUNTIF($Q$6:$Q$41,$Q29)&gt;1,MAX($S$5:$S28)+0.01,0))</f>
        <v>0.23</v>
      </c>
      <c r="T29">
        <f t="shared" si="2"/>
      </c>
      <c r="U29">
        <f t="shared" si="3"/>
      </c>
      <c r="V29">
        <f t="shared" si="9"/>
      </c>
    </row>
    <row r="30" spans="1:22" ht="15.75" customHeight="1">
      <c r="A30">
        <f t="shared" si="4"/>
      </c>
      <c r="B30" s="99">
        <v>25</v>
      </c>
      <c r="C30" s="8">
        <f>VLOOKUP(Sheet1!A28,FLIGHTS!$A$3:$B$38,2)</f>
      </c>
      <c r="D30" s="8"/>
      <c r="E30" s="41" t="str">
        <f>IF(ISNA(VLOOKUP(C30,'Day-1'!$E$5:$L$40,8,FALSE)),0,VLOOKUP(C30,'Day-1'!$E$5:$L$40,8,FALSE))</f>
        <v> </v>
      </c>
      <c r="F30" s="41" t="str">
        <f>IF(ISNA(VLOOKUP($C30,'Day-2'!$E$5:$L$40,8,FALSE)),0,VLOOKUP($C30,'Day-2'!$E$5:$L$40,8,FALSE))</f>
        <v> </v>
      </c>
      <c r="G30" s="41">
        <f>IF(ISNA(VLOOKUP($C30,'Day-3'!$E$5:$L$40,8,FALSE)),0,VLOOKUP($C30,'Day-3'!$E$5:$L$40,8,FALSE))</f>
        <v>0</v>
      </c>
      <c r="H30" s="32"/>
      <c r="I30" s="32">
        <f t="shared" si="0"/>
      </c>
      <c r="J30" s="35" t="e">
        <f t="shared" si="5"/>
        <v>#VALUE!</v>
      </c>
      <c r="K30" s="8" t="e">
        <f>IF(VLOOKUP(C30,'Day-1'!$E$5:$M$40,9,FALSE)&gt;O$3," ",VLOOKUP(C30,'Day-1'!$E$5:$M$40,9,FALSE))</f>
        <v>#N/A</v>
      </c>
      <c r="L30" s="8" t="e">
        <f t="shared" si="6"/>
        <v>#VALUE!</v>
      </c>
      <c r="M30" s="8" t="e">
        <f>IF(VLOOKUP(C30,'Day-2'!$E$5:$M$40,9,FALSE)&gt;O$3," ",VLOOKUP(C30,'Day-2'!$E$5:$M$40,9,FALSE))</f>
        <v>#N/A</v>
      </c>
      <c r="N30" s="8">
        <f t="shared" si="7"/>
        <v>1</v>
      </c>
      <c r="O30" s="8" t="e">
        <f>IF(VLOOKUP(C30,'Day-3'!$E$5:$M$40,9,FALSE)&gt;O$3," ",VLOOKUP(C30,'Day-3'!$E$5:$M$40,9,FALSE))</f>
        <v>#N/A</v>
      </c>
      <c r="P30" s="8">
        <f t="shared" si="1"/>
      </c>
      <c r="Q30" s="8" t="str">
        <f t="shared" si="8"/>
        <v> </v>
      </c>
      <c r="S30">
        <f>IF(C30=0," ",IF(COUNTIF($Q$6:$Q$41,$Q30)&gt;1,MAX($S$5:$S29)+0.01,0))</f>
        <v>0.24</v>
      </c>
      <c r="T30">
        <f t="shared" si="2"/>
      </c>
      <c r="U30">
        <f t="shared" si="3"/>
      </c>
      <c r="V30">
        <f t="shared" si="9"/>
      </c>
    </row>
    <row r="31" spans="1:22" ht="15.75" customHeight="1">
      <c r="A31">
        <f t="shared" si="4"/>
      </c>
      <c r="B31" s="99">
        <v>26</v>
      </c>
      <c r="C31" s="8">
        <f>VLOOKUP(Sheet1!A29,FLIGHTS!$A$3:$B$38,2)</f>
      </c>
      <c r="D31" s="8"/>
      <c r="E31" s="41" t="str">
        <f>IF(ISNA(VLOOKUP(C31,'Day-1'!$E$5:$L$40,8,FALSE)),0,VLOOKUP(C31,'Day-1'!$E$5:$L$40,8,FALSE))</f>
        <v> </v>
      </c>
      <c r="F31" s="41" t="str">
        <f>IF(ISNA(VLOOKUP($C31,'Day-2'!$E$5:$L$40,8,FALSE)),0,VLOOKUP($C31,'Day-2'!$E$5:$L$40,8,FALSE))</f>
        <v> </v>
      </c>
      <c r="G31" s="41">
        <f>IF(ISNA(VLOOKUP($C31,'Day-3'!$E$5:$L$40,8,FALSE)),0,VLOOKUP($C31,'Day-3'!$E$5:$L$40,8,FALSE))</f>
        <v>0</v>
      </c>
      <c r="H31" s="32"/>
      <c r="I31" s="32">
        <f t="shared" si="0"/>
      </c>
      <c r="J31" s="35" t="e">
        <f t="shared" si="5"/>
        <v>#VALUE!</v>
      </c>
      <c r="K31" s="8" t="e">
        <f>IF(VLOOKUP(C31,'Day-1'!$E$5:$M$40,9,FALSE)&gt;O$3," ",VLOOKUP(C31,'Day-1'!$E$5:$M$40,9,FALSE))</f>
        <v>#N/A</v>
      </c>
      <c r="L31" s="8" t="e">
        <f t="shared" si="6"/>
        <v>#VALUE!</v>
      </c>
      <c r="M31" s="8" t="e">
        <f>IF(VLOOKUP(C31,'Day-2'!$E$5:$M$40,9,FALSE)&gt;O$3," ",VLOOKUP(C31,'Day-2'!$E$5:$M$40,9,FALSE))</f>
        <v>#N/A</v>
      </c>
      <c r="N31" s="8">
        <f t="shared" si="7"/>
        <v>1</v>
      </c>
      <c r="O31" s="8" t="e">
        <f>IF(VLOOKUP(C31,'Day-3'!$E$5:$M$40,9,FALSE)&gt;O$3," ",VLOOKUP(C31,'Day-3'!$E$5:$M$40,9,FALSE))</f>
        <v>#N/A</v>
      </c>
      <c r="P31" s="8">
        <f t="shared" si="1"/>
      </c>
      <c r="Q31" s="8" t="str">
        <f t="shared" si="8"/>
        <v> </v>
      </c>
      <c r="S31">
        <f>IF(C31=0," ",IF(COUNTIF($Q$6:$Q$41,$Q31)&gt;1,MAX($S$5:$S30)+0.01,0))</f>
        <v>0.25</v>
      </c>
      <c r="T31">
        <f t="shared" si="2"/>
      </c>
      <c r="U31">
        <f t="shared" si="3"/>
      </c>
      <c r="V31">
        <f t="shared" si="9"/>
      </c>
    </row>
    <row r="32" spans="1:22" ht="15.75" customHeight="1">
      <c r="A32">
        <f t="shared" si="4"/>
      </c>
      <c r="B32" s="99">
        <v>27</v>
      </c>
      <c r="C32" s="8">
        <f>VLOOKUP(Sheet1!A30,FLIGHTS!$A$3:$B$38,2)</f>
      </c>
      <c r="D32" s="8"/>
      <c r="E32" s="41" t="str">
        <f>IF(ISNA(VLOOKUP(C32,'Day-1'!$E$5:$L$40,8,FALSE)),0,VLOOKUP(C32,'Day-1'!$E$5:$L$40,8,FALSE))</f>
        <v> </v>
      </c>
      <c r="F32" s="41" t="str">
        <f>IF(ISNA(VLOOKUP($C32,'Day-2'!$E$5:$L$40,8,FALSE)),0,VLOOKUP($C32,'Day-2'!$E$5:$L$40,8,FALSE))</f>
        <v> </v>
      </c>
      <c r="G32" s="41">
        <f>IF(ISNA(VLOOKUP($C32,'Day-3'!$E$5:$L$40,8,FALSE)),0,VLOOKUP($C32,'Day-3'!$E$5:$L$40,8,FALSE))</f>
        <v>0</v>
      </c>
      <c r="H32" s="32"/>
      <c r="I32" s="32">
        <f t="shared" si="0"/>
      </c>
      <c r="J32" s="35" t="e">
        <f t="shared" si="5"/>
        <v>#VALUE!</v>
      </c>
      <c r="K32" s="8" t="e">
        <f>IF(VLOOKUP(C32,'Day-1'!$E$5:$M$40,9,FALSE)&gt;O$3," ",VLOOKUP(C32,'Day-1'!$E$5:$M$40,9,FALSE))</f>
        <v>#N/A</v>
      </c>
      <c r="L32" s="8" t="e">
        <f t="shared" si="6"/>
        <v>#VALUE!</v>
      </c>
      <c r="M32" s="8" t="e">
        <f>IF(VLOOKUP(C32,'Day-2'!$E$5:$M$40,9,FALSE)&gt;O$3," ",VLOOKUP(C32,'Day-2'!$E$5:$M$40,9,FALSE))</f>
        <v>#N/A</v>
      </c>
      <c r="N32" s="8">
        <f t="shared" si="7"/>
        <v>1</v>
      </c>
      <c r="O32" s="8" t="e">
        <f>IF(VLOOKUP(C32,'Day-3'!$E$5:$M$40,9,FALSE)&gt;O$3," ",VLOOKUP(C32,'Day-3'!$E$5:$M$40,9,FALSE))</f>
        <v>#N/A</v>
      </c>
      <c r="P32" s="8">
        <f t="shared" si="1"/>
      </c>
      <c r="Q32" s="8" t="str">
        <f t="shared" si="8"/>
        <v> </v>
      </c>
      <c r="S32">
        <f>IF(C32=0," ",IF(COUNTIF($Q$6:$Q$41,$Q32)&gt;1,MAX($S$5:$S31)+0.01,0))</f>
        <v>0.26</v>
      </c>
      <c r="T32">
        <f t="shared" si="2"/>
      </c>
      <c r="U32">
        <f t="shared" si="3"/>
      </c>
      <c r="V32">
        <f t="shared" si="9"/>
      </c>
    </row>
    <row r="33" spans="1:22" ht="15.75" customHeight="1">
      <c r="A33">
        <f t="shared" si="4"/>
      </c>
      <c r="B33" s="99">
        <v>28</v>
      </c>
      <c r="C33" s="8">
        <f>VLOOKUP(Sheet1!A31,FLIGHTS!$A$3:$B$38,2)</f>
      </c>
      <c r="D33" s="8"/>
      <c r="E33" s="41" t="str">
        <f>IF(ISNA(VLOOKUP(C33,'Day-1'!$E$5:$L$40,8,FALSE)),0,VLOOKUP(C33,'Day-1'!$E$5:$L$40,8,FALSE))</f>
        <v> </v>
      </c>
      <c r="F33" s="41" t="str">
        <f>IF(ISNA(VLOOKUP($C33,'Day-2'!$E$5:$L$40,8,FALSE)),0,VLOOKUP($C33,'Day-2'!$E$5:$L$40,8,FALSE))</f>
        <v> </v>
      </c>
      <c r="G33" s="41">
        <f>IF(ISNA(VLOOKUP($C33,'Day-3'!$E$5:$L$40,8,FALSE)),0,VLOOKUP($C33,'Day-3'!$E$5:$L$40,8,FALSE))</f>
        <v>0</v>
      </c>
      <c r="H33" s="32"/>
      <c r="I33" s="32">
        <f t="shared" si="0"/>
      </c>
      <c r="J33" s="35" t="e">
        <f t="shared" si="5"/>
        <v>#VALUE!</v>
      </c>
      <c r="K33" s="8" t="e">
        <f>IF(VLOOKUP(C33,'Day-1'!$E$5:$M$40,9,FALSE)&gt;O$3," ",VLOOKUP(C33,'Day-1'!$E$5:$M$40,9,FALSE))</f>
        <v>#N/A</v>
      </c>
      <c r="L33" s="8" t="e">
        <f t="shared" si="6"/>
        <v>#VALUE!</v>
      </c>
      <c r="M33" s="8" t="e">
        <f>IF(VLOOKUP(C33,'Day-2'!$E$5:$M$40,9,FALSE)&gt;O$3," ",VLOOKUP(C33,'Day-2'!$E$5:$M$40,9,FALSE))</f>
        <v>#N/A</v>
      </c>
      <c r="N33" s="8">
        <f t="shared" si="7"/>
        <v>1</v>
      </c>
      <c r="O33" s="8" t="e">
        <f>IF(VLOOKUP(C33,'Day-3'!$E$5:$M$40,9,FALSE)&gt;O$3," ",VLOOKUP(C33,'Day-3'!$E$5:$M$40,9,FALSE))</f>
        <v>#N/A</v>
      </c>
      <c r="P33" s="8">
        <f t="shared" si="1"/>
      </c>
      <c r="Q33" s="8" t="str">
        <f t="shared" si="8"/>
        <v> </v>
      </c>
      <c r="S33">
        <f>IF(C33=0," ",IF(COUNTIF($Q$6:$Q$41,$Q33)&gt;1,MAX($S$5:$S32)+0.01,0))</f>
        <v>0.27</v>
      </c>
      <c r="T33">
        <f t="shared" si="2"/>
      </c>
      <c r="U33">
        <f t="shared" si="3"/>
      </c>
      <c r="V33">
        <f t="shared" si="9"/>
      </c>
    </row>
    <row r="34" spans="1:22" ht="15.75" customHeight="1">
      <c r="A34">
        <f t="shared" si="4"/>
      </c>
      <c r="B34" s="99">
        <v>29</v>
      </c>
      <c r="C34" s="8">
        <f>VLOOKUP(Sheet1!A32,FLIGHTS!$A$3:$B$38,2)</f>
      </c>
      <c r="D34" s="8"/>
      <c r="E34" s="41" t="str">
        <f>IF(ISNA(VLOOKUP(C34,'Day-1'!$E$5:$L$40,8,FALSE)),0,VLOOKUP(C34,'Day-1'!$E$5:$L$40,8,FALSE))</f>
        <v> </v>
      </c>
      <c r="F34" s="41" t="str">
        <f>IF(ISNA(VLOOKUP($C34,'Day-2'!$E$5:$L$40,8,FALSE)),0,VLOOKUP($C34,'Day-2'!$E$5:$L$40,8,FALSE))</f>
        <v> </v>
      </c>
      <c r="G34" s="41">
        <f>IF(ISNA(VLOOKUP($C34,'Day-3'!$E$5:$L$40,8,FALSE)),0,VLOOKUP($C34,'Day-3'!$E$5:$L$40,8,FALSE))</f>
        <v>0</v>
      </c>
      <c r="H34" s="32"/>
      <c r="I34" s="32">
        <f t="shared" si="0"/>
      </c>
      <c r="J34" s="35" t="e">
        <f t="shared" si="5"/>
        <v>#VALUE!</v>
      </c>
      <c r="K34" s="8" t="e">
        <f>IF(VLOOKUP(C34,'Day-1'!$E$5:$M$40,9,FALSE)&gt;O$3," ",VLOOKUP(C34,'Day-1'!$E$5:$M$40,9,FALSE))</f>
        <v>#N/A</v>
      </c>
      <c r="L34" s="8" t="e">
        <f t="shared" si="6"/>
        <v>#VALUE!</v>
      </c>
      <c r="M34" s="8" t="e">
        <f>IF(VLOOKUP(C34,'Day-2'!$E$5:$M$40,9,FALSE)&gt;O$3," ",VLOOKUP(C34,'Day-2'!$E$5:$M$40,9,FALSE))</f>
        <v>#N/A</v>
      </c>
      <c r="N34" s="8">
        <f t="shared" si="7"/>
        <v>1</v>
      </c>
      <c r="O34" s="8" t="e">
        <f>IF(VLOOKUP(C34,'Day-3'!$E$5:$M$40,9,FALSE)&gt;O$3," ",VLOOKUP(C34,'Day-3'!$E$5:$M$40,9,FALSE))</f>
        <v>#N/A</v>
      </c>
      <c r="P34" s="8">
        <f t="shared" si="1"/>
      </c>
      <c r="Q34" s="8" t="str">
        <f t="shared" si="8"/>
        <v> </v>
      </c>
      <c r="S34">
        <f>IF(C34=0," ",IF(COUNTIF($Q$6:$Q$41,$Q34)&gt;1,MAX($S$5:$S33)+0.01,0))</f>
        <v>0.28</v>
      </c>
      <c r="T34">
        <f t="shared" si="2"/>
      </c>
      <c r="U34">
        <f t="shared" si="3"/>
      </c>
      <c r="V34">
        <f t="shared" si="9"/>
      </c>
    </row>
    <row r="35" spans="1:22" ht="15.75" customHeight="1">
      <c r="A35">
        <f t="shared" si="4"/>
      </c>
      <c r="B35" s="99">
        <v>30</v>
      </c>
      <c r="C35" s="8">
        <f>VLOOKUP(Sheet1!A33,FLIGHTS!$A$3:$B$38,2)</f>
      </c>
      <c r="D35" s="8"/>
      <c r="E35" s="41" t="str">
        <f>IF(ISNA(VLOOKUP(C35,'Day-1'!$E$5:$L$40,8,FALSE)),0,VLOOKUP(C35,'Day-1'!$E$5:$L$40,8,FALSE))</f>
        <v> </v>
      </c>
      <c r="F35" s="41" t="str">
        <f>IF(ISNA(VLOOKUP($C35,'Day-2'!$E$5:$L$40,8,FALSE)),0,VLOOKUP($C35,'Day-2'!$E$5:$L$40,8,FALSE))</f>
        <v> </v>
      </c>
      <c r="G35" s="41">
        <f>IF(ISNA(VLOOKUP($C35,'Day-3'!$E$5:$L$40,8,FALSE)),0,VLOOKUP($C35,'Day-3'!$E$5:$L$40,8,FALSE))</f>
        <v>0</v>
      </c>
      <c r="H35" s="32"/>
      <c r="I35" s="32">
        <f t="shared" si="0"/>
      </c>
      <c r="J35" s="35" t="e">
        <f t="shared" si="5"/>
        <v>#VALUE!</v>
      </c>
      <c r="K35" s="8" t="e">
        <f>IF(VLOOKUP(C35,'Day-1'!$E$5:$M$40,9,FALSE)&gt;O$3," ",VLOOKUP(C35,'Day-1'!$E$5:$M$40,9,FALSE))</f>
        <v>#N/A</v>
      </c>
      <c r="L35" s="8" t="e">
        <f t="shared" si="6"/>
        <v>#VALUE!</v>
      </c>
      <c r="M35" s="8" t="e">
        <f>IF(VLOOKUP(C35,'Day-2'!$E$5:$M$40,9,FALSE)&gt;O$3," ",VLOOKUP(C35,'Day-2'!$E$5:$M$40,9,FALSE))</f>
        <v>#N/A</v>
      </c>
      <c r="N35" s="8">
        <f t="shared" si="7"/>
        <v>1</v>
      </c>
      <c r="O35" s="8" t="e">
        <f>IF(VLOOKUP(C35,'Day-3'!$E$5:$M$40,9,FALSE)&gt;O$3," ",VLOOKUP(C35,'Day-3'!$E$5:$M$40,9,FALSE))</f>
        <v>#N/A</v>
      </c>
      <c r="P35" s="8">
        <f t="shared" si="1"/>
      </c>
      <c r="Q35" s="8" t="str">
        <f t="shared" si="8"/>
        <v> </v>
      </c>
      <c r="S35">
        <f>IF(C35=0," ",IF(COUNTIF($Q$6:$Q$41,$Q35)&gt;1,MAX($S$5:$S34)+0.01,0))</f>
        <v>0.29</v>
      </c>
      <c r="T35">
        <f t="shared" si="2"/>
      </c>
      <c r="U35">
        <f t="shared" si="3"/>
      </c>
      <c r="V35">
        <f t="shared" si="9"/>
      </c>
    </row>
    <row r="36" spans="1:22" ht="15.75" customHeight="1">
      <c r="A36">
        <f t="shared" si="4"/>
      </c>
      <c r="B36" s="99">
        <v>31</v>
      </c>
      <c r="C36" s="8">
        <f>VLOOKUP(Sheet1!A34,FLIGHTS!$A$3:$B$38,2)</f>
      </c>
      <c r="D36" s="8"/>
      <c r="E36" s="41" t="str">
        <f>IF(ISNA(VLOOKUP(C36,'Day-1'!$E$5:$L$40,8,FALSE)),0,VLOOKUP(C36,'Day-1'!$E$5:$L$40,8,FALSE))</f>
        <v> </v>
      </c>
      <c r="F36" s="41" t="str">
        <f>IF(ISNA(VLOOKUP($C36,'Day-2'!$E$5:$L$40,8,FALSE)),0,VLOOKUP($C36,'Day-2'!$E$5:$L$40,8,FALSE))</f>
        <v> </v>
      </c>
      <c r="G36" s="41">
        <f>IF(ISNA(VLOOKUP($C36,'Day-3'!$E$5:$L$40,8,FALSE)),0,VLOOKUP($C36,'Day-3'!$E$5:$L$40,8,FALSE))</f>
        <v>0</v>
      </c>
      <c r="H36" s="32"/>
      <c r="I36" s="32">
        <f t="shared" si="0"/>
      </c>
      <c r="J36" s="35" t="e">
        <f t="shared" si="5"/>
        <v>#VALUE!</v>
      </c>
      <c r="K36" s="8" t="e">
        <f>IF(VLOOKUP(C36,'Day-1'!$E$5:$M$40,9,FALSE)&gt;O$3," ",VLOOKUP(C36,'Day-1'!$E$5:$M$40,9,FALSE))</f>
        <v>#N/A</v>
      </c>
      <c r="L36" s="8" t="e">
        <f t="shared" si="6"/>
        <v>#VALUE!</v>
      </c>
      <c r="M36" s="8" t="e">
        <f>IF(VLOOKUP(C36,'Day-2'!$E$5:$M$40,9,FALSE)&gt;O$3," ",VLOOKUP(C36,'Day-2'!$E$5:$M$40,9,FALSE))</f>
        <v>#N/A</v>
      </c>
      <c r="N36" s="8">
        <f t="shared" si="7"/>
        <v>1</v>
      </c>
      <c r="O36" s="8" t="e">
        <f>IF(VLOOKUP(C36,'Day-3'!$E$5:$M$40,9,FALSE)&gt;O$3," ",VLOOKUP(C36,'Day-3'!$E$5:$M$40,9,FALSE))</f>
        <v>#N/A</v>
      </c>
      <c r="P36" s="8">
        <f t="shared" si="1"/>
      </c>
      <c r="Q36" s="8" t="str">
        <f t="shared" si="8"/>
        <v> </v>
      </c>
      <c r="S36">
        <f>IF(C36=0," ",IF(COUNTIF($Q$6:$Q$41,$Q36)&gt;1,MAX($S$5:$S35)+0.01,0))</f>
        <v>0.3</v>
      </c>
      <c r="T36">
        <f t="shared" si="2"/>
      </c>
      <c r="U36">
        <f t="shared" si="3"/>
      </c>
      <c r="V36">
        <f t="shared" si="9"/>
      </c>
    </row>
    <row r="37" spans="1:22" ht="15.75" customHeight="1">
      <c r="A37">
        <f t="shared" si="4"/>
      </c>
      <c r="B37" s="99">
        <v>32</v>
      </c>
      <c r="C37" s="8">
        <f>VLOOKUP(Sheet1!A35,FLIGHTS!$A$3:$B$38,2)</f>
      </c>
      <c r="D37" s="8"/>
      <c r="E37" s="41" t="str">
        <f>IF(ISNA(VLOOKUP(C37,'Day-1'!$E$5:$L$40,8,FALSE)),0,VLOOKUP(C37,'Day-1'!$E$5:$L$40,8,FALSE))</f>
        <v> </v>
      </c>
      <c r="F37" s="41" t="str">
        <f>IF(ISNA(VLOOKUP($C37,'Day-2'!$E$5:$L$40,8,FALSE)),0,VLOOKUP($C37,'Day-2'!$E$5:$L$40,8,FALSE))</f>
        <v> </v>
      </c>
      <c r="G37" s="41">
        <f>IF(ISNA(VLOOKUP($C37,'Day-3'!$E$5:$L$40,8,FALSE)),0,VLOOKUP($C37,'Day-3'!$E$5:$L$40,8,FALSE))</f>
        <v>0</v>
      </c>
      <c r="H37" s="32"/>
      <c r="I37" s="32">
        <f t="shared" si="0"/>
      </c>
      <c r="J37" s="35" t="e">
        <f t="shared" si="5"/>
        <v>#VALUE!</v>
      </c>
      <c r="K37" s="8" t="e">
        <f>IF(VLOOKUP(C37,'Day-1'!$E$5:$M$40,9,FALSE)&gt;O$3," ",VLOOKUP(C37,'Day-1'!$E$5:$M$40,9,FALSE))</f>
        <v>#N/A</v>
      </c>
      <c r="L37" s="8" t="e">
        <f t="shared" si="6"/>
        <v>#VALUE!</v>
      </c>
      <c r="M37" s="8" t="e">
        <f>IF(VLOOKUP(C37,'Day-2'!$E$5:$M$40,9,FALSE)&gt;O$3," ",VLOOKUP(C37,'Day-2'!$E$5:$M$40,9,FALSE))</f>
        <v>#N/A</v>
      </c>
      <c r="N37" s="8">
        <f t="shared" si="7"/>
        <v>1</v>
      </c>
      <c r="O37" s="8" t="e">
        <f>IF(VLOOKUP(C37,'Day-3'!$E$5:$M$40,9,FALSE)&gt;O$3," ",VLOOKUP(C37,'Day-3'!$E$5:$M$40,9,FALSE))</f>
        <v>#N/A</v>
      </c>
      <c r="P37" s="8">
        <f t="shared" si="1"/>
      </c>
      <c r="Q37" s="8" t="str">
        <f t="shared" si="8"/>
        <v> </v>
      </c>
      <c r="S37">
        <f>IF(C37=0," ",IF(COUNTIF($Q$6:$Q$41,$Q37)&gt;1,MAX($S$5:$S36)+0.01,0))</f>
        <v>0.31</v>
      </c>
      <c r="T37">
        <f t="shared" si="2"/>
      </c>
      <c r="U37">
        <f t="shared" si="3"/>
      </c>
      <c r="V37">
        <f t="shared" si="9"/>
      </c>
    </row>
    <row r="38" spans="1:22" ht="15.75" customHeight="1">
      <c r="A38">
        <f t="shared" si="4"/>
      </c>
      <c r="B38" s="99">
        <v>33</v>
      </c>
      <c r="C38" s="8">
        <f>VLOOKUP(Sheet1!A36,FLIGHTS!$A$3:$B$38,2)</f>
      </c>
      <c r="D38" s="8"/>
      <c r="E38" s="41" t="str">
        <f>IF(ISNA(VLOOKUP(C38,'Day-1'!$E$5:$L$40,8,FALSE)),0,VLOOKUP(C38,'Day-1'!$E$5:$L$40,8,FALSE))</f>
        <v> </v>
      </c>
      <c r="F38" s="41" t="str">
        <f>IF(ISNA(VLOOKUP($C38,'Day-2'!$E$5:$L$40,8,FALSE)),0,VLOOKUP($C38,'Day-2'!$E$5:$L$40,8,FALSE))</f>
        <v> </v>
      </c>
      <c r="G38" s="41">
        <f>IF(ISNA(VLOOKUP($C38,'Day-3'!$E$5:$L$40,8,FALSE)),0,VLOOKUP($C38,'Day-3'!$E$5:$L$40,8,FALSE))</f>
        <v>0</v>
      </c>
      <c r="H38" s="32"/>
      <c r="I38" s="32">
        <f t="shared" si="0"/>
      </c>
      <c r="J38" s="35" t="e">
        <f t="shared" si="5"/>
        <v>#VALUE!</v>
      </c>
      <c r="K38" s="8" t="e">
        <f>IF(VLOOKUP(C38,'Day-1'!$E$5:$M$40,9,FALSE)&gt;O$3," ",VLOOKUP(C38,'Day-1'!$E$5:$M$40,9,FALSE))</f>
        <v>#N/A</v>
      </c>
      <c r="L38" s="8" t="e">
        <f t="shared" si="6"/>
        <v>#VALUE!</v>
      </c>
      <c r="M38" s="8" t="e">
        <f>IF(VLOOKUP(C38,'Day-2'!$E$5:$M$40,9,FALSE)&gt;O$3," ",VLOOKUP(C38,'Day-2'!$E$5:$M$40,9,FALSE))</f>
        <v>#N/A</v>
      </c>
      <c r="N38" s="8">
        <f t="shared" si="7"/>
        <v>1</v>
      </c>
      <c r="O38" s="8" t="e">
        <f>IF(VLOOKUP(C38,'Day-3'!$E$5:$M$40,9,FALSE)&gt;O$3," ",VLOOKUP(C38,'Day-3'!$E$5:$M$40,9,FALSE))</f>
        <v>#N/A</v>
      </c>
      <c r="P38" s="8">
        <f t="shared" si="1"/>
      </c>
      <c r="Q38" s="8" t="str">
        <f t="shared" si="8"/>
        <v> </v>
      </c>
      <c r="S38">
        <f>IF(C38=0," ",IF(COUNTIF($Q$6:$Q$41,$Q38)&gt;1,MAX($S$5:$S37)+0.01,0))</f>
        <v>0.32</v>
      </c>
      <c r="T38">
        <f t="shared" si="2"/>
      </c>
      <c r="U38">
        <f t="shared" si="3"/>
      </c>
      <c r="V38">
        <f t="shared" si="9"/>
      </c>
    </row>
    <row r="39" spans="1:22" ht="15.75" customHeight="1">
      <c r="A39">
        <f t="shared" si="4"/>
      </c>
      <c r="B39" s="99">
        <v>34</v>
      </c>
      <c r="C39" s="8">
        <f>VLOOKUP(Sheet1!A37,FLIGHTS!$A$3:$B$38,2)</f>
      </c>
      <c r="D39" s="8"/>
      <c r="E39" s="41" t="str">
        <f>IF(ISNA(VLOOKUP(C39,'Day-1'!$E$5:$L$40,8,FALSE)),0,VLOOKUP(C39,'Day-1'!$E$5:$L$40,8,FALSE))</f>
        <v> </v>
      </c>
      <c r="F39" s="41" t="str">
        <f>IF(ISNA(VLOOKUP($C39,'Day-2'!$E$5:$L$40,8,FALSE)),0,VLOOKUP($C39,'Day-2'!$E$5:$L$40,8,FALSE))</f>
        <v> </v>
      </c>
      <c r="G39" s="41">
        <f>IF(ISNA(VLOOKUP($C39,'Day-3'!$E$5:$L$40,8,FALSE)),0,VLOOKUP($C39,'Day-3'!$E$5:$L$40,8,FALSE))</f>
        <v>0</v>
      </c>
      <c r="H39" s="32"/>
      <c r="I39" s="32">
        <f t="shared" si="0"/>
      </c>
      <c r="J39" s="35" t="e">
        <f t="shared" si="5"/>
        <v>#VALUE!</v>
      </c>
      <c r="K39" s="8" t="e">
        <f>IF(VLOOKUP(C39,'Day-1'!$E$5:$M$40,9,FALSE)&gt;O$3," ",VLOOKUP(C39,'Day-1'!$E$5:$M$40,9,FALSE))</f>
        <v>#N/A</v>
      </c>
      <c r="L39" s="8" t="e">
        <f t="shared" si="6"/>
        <v>#VALUE!</v>
      </c>
      <c r="M39" s="8" t="e">
        <f>IF(VLOOKUP(C39,'Day-2'!$E$5:$M$40,9,FALSE)&gt;O$3," ",VLOOKUP(C39,'Day-2'!$E$5:$M$40,9,FALSE))</f>
        <v>#N/A</v>
      </c>
      <c r="N39" s="8">
        <f t="shared" si="7"/>
        <v>1</v>
      </c>
      <c r="O39" s="8" t="e">
        <f>IF(VLOOKUP(C39,'Day-3'!$E$5:$M$40,9,FALSE)&gt;O$3," ",VLOOKUP(C39,'Day-3'!$E$5:$M$40,9,FALSE))</f>
        <v>#N/A</v>
      </c>
      <c r="P39" s="8">
        <f t="shared" si="1"/>
      </c>
      <c r="Q39" s="8" t="str">
        <f t="shared" si="8"/>
        <v> </v>
      </c>
      <c r="S39">
        <f>IF(C39=0," ",IF(COUNTIF($Q$6:$Q$41,$Q39)&gt;1,MAX($S$5:$S38)+0.01,0))</f>
        <v>0.33</v>
      </c>
      <c r="T39">
        <f t="shared" si="2"/>
      </c>
      <c r="U39">
        <f t="shared" si="3"/>
      </c>
      <c r="V39">
        <f t="shared" si="9"/>
      </c>
    </row>
    <row r="40" spans="1:22" ht="15.75" customHeight="1">
      <c r="A40">
        <f t="shared" si="4"/>
      </c>
      <c r="B40" s="99">
        <v>35</v>
      </c>
      <c r="C40" s="8">
        <f>VLOOKUP(Sheet1!A38,FLIGHTS!$A$3:$B$38,2)</f>
      </c>
      <c r="D40" s="8"/>
      <c r="E40" s="41" t="str">
        <f>IF(ISNA(VLOOKUP(C40,'Day-1'!$E$5:$L$40,8,FALSE)),0,VLOOKUP(C40,'Day-1'!$E$5:$L$40,8,FALSE))</f>
        <v> </v>
      </c>
      <c r="F40" s="41" t="str">
        <f>IF(ISNA(VLOOKUP($C40,'Day-2'!$E$5:$L$40,8,FALSE)),0,VLOOKUP($C40,'Day-2'!$E$5:$L$40,8,FALSE))</f>
        <v> </v>
      </c>
      <c r="G40" s="41">
        <f>IF(ISNA(VLOOKUP($C40,'Day-3'!$E$5:$L$40,8,FALSE)),0,VLOOKUP($C40,'Day-3'!$E$5:$L$40,8,FALSE))</f>
        <v>0</v>
      </c>
      <c r="H40" s="32"/>
      <c r="I40" s="32">
        <f t="shared" si="0"/>
      </c>
      <c r="J40" s="35" t="e">
        <f t="shared" si="5"/>
        <v>#VALUE!</v>
      </c>
      <c r="K40" s="8" t="e">
        <f>IF(VLOOKUP(C40,'Day-1'!$E$5:$M$40,9,FALSE)&gt;O$3," ",VLOOKUP(C40,'Day-1'!$E$5:$M$40,9,FALSE))</f>
        <v>#N/A</v>
      </c>
      <c r="L40" s="8" t="e">
        <f t="shared" si="6"/>
        <v>#VALUE!</v>
      </c>
      <c r="M40" s="8" t="e">
        <f>IF(VLOOKUP(C40,'Day-2'!$E$5:$M$40,9,FALSE)&gt;O$3," ",VLOOKUP(C40,'Day-2'!$E$5:$M$40,9,FALSE))</f>
        <v>#N/A</v>
      </c>
      <c r="N40" s="8">
        <f t="shared" si="7"/>
        <v>1</v>
      </c>
      <c r="O40" s="8" t="e">
        <f>IF(VLOOKUP(C40,'Day-3'!$E$5:$M$40,9,FALSE)&gt;O$3," ",VLOOKUP(C40,'Day-3'!$E$5:$M$40,9,FALSE))</f>
        <v>#N/A</v>
      </c>
      <c r="P40" s="8">
        <f t="shared" si="1"/>
      </c>
      <c r="Q40" s="8" t="str">
        <f t="shared" si="8"/>
        <v> </v>
      </c>
      <c r="S40">
        <f>IF(C40=0," ",IF(COUNTIF($Q$6:$Q$41,$Q40)&gt;1,MAX($S$5:$S39)+0.01,0))</f>
        <v>0.34</v>
      </c>
      <c r="T40">
        <f t="shared" si="2"/>
      </c>
      <c r="U40">
        <f t="shared" si="3"/>
      </c>
      <c r="V40">
        <f t="shared" si="9"/>
      </c>
    </row>
    <row r="41" spans="1:22" ht="15.75" customHeight="1">
      <c r="A41">
        <f t="shared" si="4"/>
      </c>
      <c r="B41" s="99">
        <v>36</v>
      </c>
      <c r="C41" s="8">
        <f>VLOOKUP(Sheet1!A39,FLIGHTS!$A$3:$B$38,2)</f>
      </c>
      <c r="D41" s="8"/>
      <c r="E41" s="41" t="str">
        <f>IF(ISNA(VLOOKUP(C41,'Day-1'!$E$5:$L$40,8,FALSE)),0,VLOOKUP(C41,'Day-1'!$E$5:$L$40,8,FALSE))</f>
        <v> </v>
      </c>
      <c r="F41" s="41" t="str">
        <f>IF(ISNA(VLOOKUP($C41,'Day-2'!$E$5:$L$40,8,FALSE)),0,VLOOKUP($C41,'Day-2'!$E$5:$L$40,8,FALSE))</f>
        <v> </v>
      </c>
      <c r="G41" s="41">
        <f>IF(ISNA(VLOOKUP($C41,'Day-3'!$E$5:$L$40,8,FALSE)),0,VLOOKUP($C41,'Day-3'!$E$5:$L$40,8,FALSE))</f>
        <v>0</v>
      </c>
      <c r="H41" s="32"/>
      <c r="I41" s="32">
        <f t="shared" si="0"/>
      </c>
      <c r="J41" s="35" t="e">
        <f t="shared" si="5"/>
        <v>#VALUE!</v>
      </c>
      <c r="K41" s="8" t="e">
        <f>IF(VLOOKUP(C41,'Day-1'!$E$5:$M$40,9,FALSE)&gt;O$3," ",VLOOKUP(C41,'Day-1'!$E$5:$M$40,9,FALSE))</f>
        <v>#N/A</v>
      </c>
      <c r="L41" s="8" t="e">
        <f t="shared" si="6"/>
        <v>#VALUE!</v>
      </c>
      <c r="M41" s="8" t="e">
        <f>IF(VLOOKUP(C41,'Day-2'!$E$5:$M$40,9,FALSE)&gt;O$3," ",VLOOKUP(C41,'Day-2'!$E$5:$M$40,9,FALSE))</f>
        <v>#N/A</v>
      </c>
      <c r="N41" s="8">
        <f t="shared" si="7"/>
        <v>1</v>
      </c>
      <c r="O41" s="8" t="e">
        <f>IF(VLOOKUP(C41,'Day-3'!$E$5:$M$40,9,FALSE)&gt;O$3," ",VLOOKUP(C41,'Day-3'!$E$5:$M$40,9,FALSE))</f>
        <v>#N/A</v>
      </c>
      <c r="P41" s="8">
        <f t="shared" si="1"/>
      </c>
      <c r="Q41" s="8" t="str">
        <f t="shared" si="8"/>
        <v> </v>
      </c>
      <c r="S41">
        <f>IF(C41=0," ",IF(COUNTIF($Q$6:$Q$41,$Q41)&gt;1,MAX($S$5:$S40)+0.01,0))</f>
        <v>0.35</v>
      </c>
      <c r="T41">
        <f t="shared" si="2"/>
      </c>
      <c r="U41">
        <f t="shared" si="3"/>
      </c>
      <c r="V41">
        <f t="shared" si="9"/>
      </c>
    </row>
  </sheetData>
  <sheetProtection/>
  <mergeCells count="4">
    <mergeCell ref="B2:I2"/>
    <mergeCell ref="K2:P2"/>
    <mergeCell ref="K3:M3"/>
    <mergeCell ref="B1:Q1"/>
  </mergeCells>
  <printOptions horizontalCentered="1" verticalCentered="1"/>
  <pageMargins left="0.5" right="0.5" top="0.5" bottom="0.5" header="0.5" footer="0.5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2"/>
  <sheetViews>
    <sheetView showZeros="0" zoomScale="75" zoomScaleNormal="75" zoomScalePageLayoutView="0" workbookViewId="0" topLeftCell="B1">
      <selection activeCell="R1" sqref="R1"/>
    </sheetView>
  </sheetViews>
  <sheetFormatPr defaultColWidth="9.140625" defaultRowHeight="12.75"/>
  <cols>
    <col min="1" max="1" width="0" style="0" hidden="1" customWidth="1"/>
    <col min="2" max="2" width="8.421875" style="2" bestFit="1" customWidth="1"/>
    <col min="3" max="3" width="26.140625" style="0" customWidth="1"/>
    <col min="4" max="4" width="3.28125" style="2" customWidth="1"/>
    <col min="5" max="7" width="9.8515625" style="0" bestFit="1" customWidth="1"/>
    <col min="8" max="8" width="1.7109375" style="0" customWidth="1"/>
    <col min="9" max="9" width="12.140625" style="47" customWidth="1"/>
    <col min="10" max="10" width="9.140625" style="0" hidden="1" customWidth="1"/>
    <col min="11" max="11" width="11.00390625" style="0" bestFit="1" customWidth="1"/>
    <col min="12" max="12" width="9.140625" style="0" hidden="1" customWidth="1"/>
    <col min="13" max="13" width="11.00390625" style="0" bestFit="1" customWidth="1"/>
    <col min="14" max="14" width="9.140625" style="0" hidden="1" customWidth="1"/>
    <col min="15" max="15" width="11.00390625" style="0" bestFit="1" customWidth="1"/>
    <col min="17" max="17" width="11.57421875" style="0" customWidth="1"/>
    <col min="19" max="23" width="9.140625" style="0" hidden="1" customWidth="1"/>
  </cols>
  <sheetData>
    <row r="1" spans="2:17" s="66" customFormat="1" ht="30" customHeight="1" thickBot="1">
      <c r="B1" s="248" t="str">
        <f>'Day-1'!B1</f>
        <v>Team Championship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2:17" ht="27.75" customHeight="1" thickBot="1">
      <c r="B2" s="241" t="s">
        <v>14</v>
      </c>
      <c r="C2" s="242"/>
      <c r="D2" s="242"/>
      <c r="E2" s="242"/>
      <c r="F2" s="242"/>
      <c r="G2" s="242"/>
      <c r="H2" s="242"/>
      <c r="I2" s="243"/>
      <c r="J2" s="33"/>
      <c r="K2" s="249" t="s">
        <v>34</v>
      </c>
      <c r="L2" s="250"/>
      <c r="M2" s="250"/>
      <c r="N2" s="250"/>
      <c r="O2" s="250"/>
      <c r="P2" s="246"/>
      <c r="Q2" s="3"/>
    </row>
    <row r="3" spans="2:17" ht="27.75" customHeight="1">
      <c r="B3" s="50"/>
      <c r="C3" s="51"/>
      <c r="D3" s="51"/>
      <c r="E3" s="51"/>
      <c r="F3" s="51"/>
      <c r="G3" s="51"/>
      <c r="H3" s="51"/>
      <c r="I3" s="51"/>
      <c r="J3" s="33"/>
      <c r="K3" s="247" t="s">
        <v>35</v>
      </c>
      <c r="L3" s="247"/>
      <c r="M3" s="247"/>
      <c r="N3" s="52"/>
      <c r="O3" s="38">
        <f>'FLIGHT-A'!O3</f>
        <v>36</v>
      </c>
      <c r="P3" s="56"/>
      <c r="Q3" s="38">
        <f>'FLIGHT-A'!Q3</f>
        <v>36</v>
      </c>
    </row>
    <row r="4" spans="2:17" s="7" customFormat="1" ht="16.5" thickBot="1">
      <c r="B4" s="10" t="s">
        <v>10</v>
      </c>
      <c r="C4" s="10" t="s">
        <v>1</v>
      </c>
      <c r="D4" s="10"/>
      <c r="E4" s="10" t="s">
        <v>6</v>
      </c>
      <c r="F4" s="10" t="s">
        <v>7</v>
      </c>
      <c r="G4" s="10" t="s">
        <v>8</v>
      </c>
      <c r="H4" s="10"/>
      <c r="I4" s="43" t="s">
        <v>9</v>
      </c>
      <c r="J4" s="38"/>
      <c r="K4" s="39" t="s">
        <v>28</v>
      </c>
      <c r="L4" s="39"/>
      <c r="M4" s="39" t="s">
        <v>29</v>
      </c>
      <c r="N4" s="3"/>
      <c r="O4" s="40" t="s">
        <v>30</v>
      </c>
      <c r="P4" s="3"/>
      <c r="Q4" s="40" t="s">
        <v>31</v>
      </c>
    </row>
    <row r="5" spans="2:17" s="2" customFormat="1" ht="15.75" thickTop="1">
      <c r="B5" s="7"/>
      <c r="C5" s="9"/>
      <c r="D5" s="9"/>
      <c r="E5" s="9"/>
      <c r="F5" s="9"/>
      <c r="G5" s="9"/>
      <c r="H5" s="9"/>
      <c r="I5" s="44"/>
      <c r="J5" s="34"/>
      <c r="K5"/>
      <c r="L5"/>
      <c r="M5"/>
      <c r="N5"/>
      <c r="O5"/>
      <c r="P5"/>
      <c r="Q5"/>
    </row>
    <row r="6" spans="1:22" ht="15">
      <c r="A6" t="e">
        <f>P6</f>
        <v>#N/A</v>
      </c>
      <c r="B6" s="8">
        <v>41</v>
      </c>
      <c r="C6" s="8" t="e">
        <f>VLOOKUP(B6,FLIGHTS!$D$3:$E$38,2)</f>
        <v>#N/A</v>
      </c>
      <c r="D6" s="8"/>
      <c r="E6" s="41">
        <f>IF(ISNA(VLOOKUP($C6,'Day-1'!$F$5:$L$40,7,FALSE)),0,VLOOKUP($C6,'Day-1'!$F$5:$L$40,7,FALSE))</f>
        <v>0</v>
      </c>
      <c r="F6" s="41">
        <f>IF(ISNA(VLOOKUP($C6,'Day-2'!$F$5:$L$40,7,FALSE)),0,VLOOKUP($C6,'Day-2'!$F$5:$L$40,7,FALSE))</f>
        <v>0</v>
      </c>
      <c r="G6" s="41">
        <f>IF(ISNA(VLOOKUP($C6,'Day-3'!$F$5:$L$40,7,FALSE)),0,VLOOKUP($C6,'Day-3'!$F$5:$L$40,7,FALSE))</f>
        <v>0</v>
      </c>
      <c r="H6" s="32"/>
      <c r="I6" s="45" t="e">
        <f>IF(C6="","",SUM(E6:H6))</f>
        <v>#N/A</v>
      </c>
      <c r="J6" s="35">
        <f>RANK(E6,E$6:E$41,1)</f>
        <v>1</v>
      </c>
      <c r="K6" s="8" t="e">
        <f>IF(VLOOKUP(C6,'Day-1'!$F$5:$M$40,8,FALSE)&gt;O$3," ",VLOOKUP(C6,'Day-1'!$F$5:$M$40,8,FALSE))</f>
        <v>#N/A</v>
      </c>
      <c r="L6" s="8">
        <f>RANK(F6,F$6:F$41,1)</f>
        <v>1</v>
      </c>
      <c r="M6" s="8" t="e">
        <f>IF(VLOOKUP(C6,'Day-2'!$F$5:$M$40,8,FALSE)&gt;O$3," ",VLOOKUP(C6,'Day-2'!$F$5:$M$40,8,FALSE))</f>
        <v>#N/A</v>
      </c>
      <c r="N6" s="8">
        <f>RANK(G6,G$6:G$41,1)</f>
        <v>1</v>
      </c>
      <c r="O6" s="8" t="e">
        <f>IF(VLOOKUP(C6,'Day-3'!$F$5:$M$40,8,FALSE)&gt;O$3," ",VLOOKUP(C6,'Day-3'!$F$5:$M$40,8,FALSE))</f>
        <v>#N/A</v>
      </c>
      <c r="P6" s="8" t="e">
        <f aca="true" t="shared" si="0" ref="P6:P41">IF(C6="","",RANK(I6,I$6:I$41,1))</f>
        <v>#N/A</v>
      </c>
      <c r="Q6" s="8" t="e">
        <f>IF(P6&gt;$Q$3," ",P6)</f>
        <v>#N/A</v>
      </c>
      <c r="T6" t="e">
        <f aca="true" t="shared" si="1" ref="T6:T41">IF(C6="","",Q6+S6)</f>
        <v>#N/A</v>
      </c>
      <c r="U6" t="e">
        <f aca="true" t="shared" si="2" ref="U6:U41">IF(C6="","",RANK(T6,$T$6:$T$41,1))</f>
        <v>#N/A</v>
      </c>
      <c r="V6" t="e">
        <f>C6</f>
        <v>#N/A</v>
      </c>
    </row>
    <row r="7" spans="1:22" ht="15">
      <c r="A7">
        <f aca="true" t="shared" si="3" ref="A7:A41">P7</f>
      </c>
      <c r="B7" s="8">
        <v>42</v>
      </c>
      <c r="C7" s="8">
        <f>VLOOKUP(B7,FLIGHTS!$D$3:$E$38,2)</f>
      </c>
      <c r="D7" s="8"/>
      <c r="E7" s="41" t="str">
        <f>IF(ISNA(VLOOKUP($C7,'Day-1'!$F$5:$L$40,7,FALSE)),0,VLOOKUP($C7,'Day-1'!$F$5:$L$40,7,FALSE))</f>
        <v> </v>
      </c>
      <c r="F7" s="41">
        <f>IF(ISNA(VLOOKUP($C7,'Day-2'!$F$5:$L$40,7,FALSE)),0,VLOOKUP($C7,'Day-2'!$F$5:$L$40,7,FALSE))</f>
        <v>0</v>
      </c>
      <c r="G7" s="41">
        <f>IF(ISNA(VLOOKUP($C7,'Day-3'!$F$5:$L$40,7,FALSE)),0,VLOOKUP($C7,'Day-3'!$F$5:$L$40,7,FALSE))</f>
        <v>0</v>
      </c>
      <c r="H7" s="32"/>
      <c r="I7" s="45">
        <f aca="true" t="shared" si="4" ref="I7:I41">IF(C7="","",SUM(E7:H7))</f>
      </c>
      <c r="J7" s="35" t="e">
        <f aca="true" t="shared" si="5" ref="J7:J41">RANK(E7,E$6:E$41,1)</f>
        <v>#VALUE!</v>
      </c>
      <c r="K7" s="8" t="e">
        <f>IF(VLOOKUP(C7,'Day-1'!$F$5:$M$40,8,FALSE)&gt;O$3," ",VLOOKUP(C7,'Day-1'!$F$5:$M$40,8,FALSE))</f>
        <v>#N/A</v>
      </c>
      <c r="L7" s="8">
        <f aca="true" t="shared" si="6" ref="L7:L41">RANK(F7,F$6:F$41,1)</f>
        <v>1</v>
      </c>
      <c r="M7" s="8" t="e">
        <f>IF(VLOOKUP(C7,'Day-2'!$F$5:$M$40,8,FALSE)&gt;O$3," ",VLOOKUP(C7,'Day-2'!$F$5:$M$40,8,FALSE))</f>
        <v>#N/A</v>
      </c>
      <c r="N7" s="8">
        <f aca="true" t="shared" si="7" ref="N7:N41">RANK(G7,G$6:G$41,1)</f>
        <v>1</v>
      </c>
      <c r="O7" s="8" t="e">
        <f>IF(VLOOKUP(C7,'Day-3'!$F$5:$M$40,8,FALSE)&gt;O$3," ",VLOOKUP(C7,'Day-3'!$F$5:$M$40,8,FALSE))</f>
        <v>#N/A</v>
      </c>
      <c r="P7" s="8">
        <f t="shared" si="0"/>
      </c>
      <c r="Q7" s="8" t="str">
        <f aca="true" t="shared" si="8" ref="Q7:Q41">IF(P7&gt;$Q$3," ",P7)</f>
        <v> </v>
      </c>
      <c r="S7">
        <f>IF(C7=0," ",IF(COUNTIF($Q$6:$Q$41,$Q7)&gt;1,MAX($S$5:$S6)+0.01,0))</f>
        <v>0.01</v>
      </c>
      <c r="T7">
        <f t="shared" si="1"/>
      </c>
      <c r="U7">
        <f t="shared" si="2"/>
      </c>
      <c r="V7">
        <f aca="true" t="shared" si="9" ref="V7:V41">C7</f>
      </c>
    </row>
    <row r="8" spans="1:22" ht="15">
      <c r="A8">
        <f t="shared" si="3"/>
      </c>
      <c r="B8" s="8">
        <v>43</v>
      </c>
      <c r="C8" s="8">
        <f>VLOOKUP(B8,FLIGHTS!$D$3:$E$38,2)</f>
      </c>
      <c r="D8" s="8"/>
      <c r="E8" s="41" t="str">
        <f>IF(ISNA(VLOOKUP($C8,'Day-1'!$F$5:$L$40,7,FALSE)),0,VLOOKUP($C8,'Day-1'!$F$5:$L$40,7,FALSE))</f>
        <v> </v>
      </c>
      <c r="F8" s="41">
        <f>IF(ISNA(VLOOKUP($C8,'Day-2'!$F$5:$L$40,7,FALSE)),0,VLOOKUP($C8,'Day-2'!$F$5:$L$40,7,FALSE))</f>
        <v>0</v>
      </c>
      <c r="G8" s="41">
        <f>IF(ISNA(VLOOKUP($C8,'Day-3'!$F$5:$L$40,7,FALSE)),0,VLOOKUP($C8,'Day-3'!$F$5:$L$40,7,FALSE))</f>
        <v>0</v>
      </c>
      <c r="H8" s="32"/>
      <c r="I8" s="45">
        <f t="shared" si="4"/>
      </c>
      <c r="J8" s="35" t="e">
        <f t="shared" si="5"/>
        <v>#VALUE!</v>
      </c>
      <c r="K8" s="8" t="e">
        <f>IF(VLOOKUP(C8,'Day-1'!$F$5:$M$40,8,FALSE)&gt;O$3," ",VLOOKUP(C8,'Day-1'!$F$5:$M$40,8,FALSE))</f>
        <v>#N/A</v>
      </c>
      <c r="L8" s="8">
        <f t="shared" si="6"/>
        <v>1</v>
      </c>
      <c r="M8" s="8" t="e">
        <f>IF(VLOOKUP(C8,'Day-2'!$F$5:$M$40,8,FALSE)&gt;O$3," ",VLOOKUP(C8,'Day-2'!$F$5:$M$40,8,FALSE))</f>
        <v>#N/A</v>
      </c>
      <c r="N8" s="8">
        <f t="shared" si="7"/>
        <v>1</v>
      </c>
      <c r="O8" s="8" t="e">
        <f>IF(VLOOKUP(C8,'Day-3'!$F$5:$M$40,8,FALSE)&gt;O$3," ",VLOOKUP(C8,'Day-3'!$F$5:$M$40,8,FALSE))</f>
        <v>#N/A</v>
      </c>
      <c r="P8" s="8">
        <f t="shared" si="0"/>
      </c>
      <c r="Q8" s="8" t="str">
        <f t="shared" si="8"/>
        <v> </v>
      </c>
      <c r="S8">
        <f>IF(C8=0," ",IF(COUNTIF($Q$6:$Q$41,$Q8)&gt;1,MAX($S$5:$S7)+0.01,0))</f>
        <v>0.02</v>
      </c>
      <c r="T8">
        <f t="shared" si="1"/>
      </c>
      <c r="U8">
        <f t="shared" si="2"/>
      </c>
      <c r="V8">
        <f t="shared" si="9"/>
      </c>
    </row>
    <row r="9" spans="1:22" ht="15">
      <c r="A9">
        <f t="shared" si="3"/>
      </c>
      <c r="B9" s="8">
        <v>44</v>
      </c>
      <c r="C9" s="8">
        <f>VLOOKUP(B9,FLIGHTS!$D$3:$E$38,2)</f>
      </c>
      <c r="D9" s="8"/>
      <c r="E9" s="41" t="str">
        <f>IF(ISNA(VLOOKUP($C9,'Day-1'!$F$5:$L$40,7,FALSE)),0,VLOOKUP($C9,'Day-1'!$F$5:$L$40,7,FALSE))</f>
        <v> </v>
      </c>
      <c r="F9" s="41">
        <f>IF(ISNA(VLOOKUP($C9,'Day-2'!$F$5:$L$40,7,FALSE)),0,VLOOKUP($C9,'Day-2'!$F$5:$L$40,7,FALSE))</f>
        <v>0</v>
      </c>
      <c r="G9" s="41">
        <f>IF(ISNA(VLOOKUP($C9,'Day-3'!$F$5:$L$40,7,FALSE)),0,VLOOKUP($C9,'Day-3'!$F$5:$L$40,7,FALSE))</f>
        <v>0</v>
      </c>
      <c r="H9" s="32"/>
      <c r="I9" s="45">
        <f t="shared" si="4"/>
      </c>
      <c r="J9" s="35" t="e">
        <f t="shared" si="5"/>
        <v>#VALUE!</v>
      </c>
      <c r="K9" s="8" t="e">
        <f>IF(VLOOKUP(C9,'Day-1'!$F$5:$M$40,8,FALSE)&gt;O$3," ",VLOOKUP(C9,'Day-1'!$F$5:$M$40,8,FALSE))</f>
        <v>#N/A</v>
      </c>
      <c r="L9" s="8">
        <f t="shared" si="6"/>
        <v>1</v>
      </c>
      <c r="M9" s="8" t="e">
        <f>IF(VLOOKUP(C9,'Day-2'!$F$5:$M$40,8,FALSE)&gt;O$3," ",VLOOKUP(C9,'Day-2'!$F$5:$M$40,8,FALSE))</f>
        <v>#N/A</v>
      </c>
      <c r="N9" s="8">
        <f t="shared" si="7"/>
        <v>1</v>
      </c>
      <c r="O9" s="8" t="e">
        <f>IF(VLOOKUP(C9,'Day-3'!$F$5:$M$40,8,FALSE)&gt;O$3," ",VLOOKUP(C9,'Day-3'!$F$5:$M$40,8,FALSE))</f>
        <v>#N/A</v>
      </c>
      <c r="P9" s="8">
        <f t="shared" si="0"/>
      </c>
      <c r="Q9" s="8" t="str">
        <f t="shared" si="8"/>
        <v> </v>
      </c>
      <c r="S9">
        <f>IF(C9=0," ",IF(COUNTIF($Q$6:$Q$41,$Q9)&gt;1,MAX($S$5:$S8)+0.01,0))</f>
        <v>0.03</v>
      </c>
      <c r="T9">
        <f t="shared" si="1"/>
      </c>
      <c r="U9">
        <f t="shared" si="2"/>
      </c>
      <c r="V9">
        <f t="shared" si="9"/>
      </c>
    </row>
    <row r="10" spans="1:22" ht="15">
      <c r="A10">
        <f t="shared" si="3"/>
      </c>
      <c r="B10" s="8">
        <v>45</v>
      </c>
      <c r="C10" s="8">
        <f>VLOOKUP(B10,FLIGHTS!$D$3:$E$38,2)</f>
      </c>
      <c r="D10" s="8"/>
      <c r="E10" s="41" t="str">
        <f>IF(ISNA(VLOOKUP($C10,'Day-1'!$F$5:$L$40,7,FALSE)),0,VLOOKUP($C10,'Day-1'!$F$5:$L$40,7,FALSE))</f>
        <v> </v>
      </c>
      <c r="F10" s="41">
        <f>IF(ISNA(VLOOKUP($C10,'Day-2'!$F$5:$L$40,7,FALSE)),0,VLOOKUP($C10,'Day-2'!$F$5:$L$40,7,FALSE))</f>
        <v>0</v>
      </c>
      <c r="G10" s="41">
        <f>IF(ISNA(VLOOKUP($C10,'Day-3'!$F$5:$L$40,7,FALSE)),0,VLOOKUP($C10,'Day-3'!$F$5:$L$40,7,FALSE))</f>
        <v>0</v>
      </c>
      <c r="H10" s="32"/>
      <c r="I10" s="45">
        <f t="shared" si="4"/>
      </c>
      <c r="J10" s="35" t="e">
        <f t="shared" si="5"/>
        <v>#VALUE!</v>
      </c>
      <c r="K10" s="8" t="e">
        <f>IF(VLOOKUP(C10,'Day-1'!$F$5:$M$40,8,FALSE)&gt;O$3," ",VLOOKUP(C10,'Day-1'!$F$5:$M$40,8,FALSE))</f>
        <v>#N/A</v>
      </c>
      <c r="L10" s="8">
        <f t="shared" si="6"/>
        <v>1</v>
      </c>
      <c r="M10" s="8" t="e">
        <f>IF(VLOOKUP(C10,'Day-2'!$F$5:$M$40,8,FALSE)&gt;O$3," ",VLOOKUP(C10,'Day-2'!$F$5:$M$40,8,FALSE))</f>
        <v>#N/A</v>
      </c>
      <c r="N10" s="8">
        <f t="shared" si="7"/>
        <v>1</v>
      </c>
      <c r="O10" s="8" t="e">
        <f>IF(VLOOKUP(C10,'Day-3'!$F$5:$M$40,8,FALSE)&gt;O$3," ",VLOOKUP(C10,'Day-3'!$F$5:$M$40,8,FALSE))</f>
        <v>#N/A</v>
      </c>
      <c r="P10" s="8">
        <f t="shared" si="0"/>
      </c>
      <c r="Q10" s="8" t="str">
        <f t="shared" si="8"/>
        <v> </v>
      </c>
      <c r="S10">
        <f>IF(C10=0," ",IF(COUNTIF($Q$6:$Q$41,$Q10)&gt;1,MAX($S$5:$S9)+0.01,0))</f>
        <v>0.04</v>
      </c>
      <c r="T10">
        <f t="shared" si="1"/>
      </c>
      <c r="U10">
        <f t="shared" si="2"/>
      </c>
      <c r="V10">
        <f t="shared" si="9"/>
      </c>
    </row>
    <row r="11" spans="1:22" ht="15">
      <c r="A11">
        <f t="shared" si="3"/>
      </c>
      <c r="B11" s="8">
        <v>46</v>
      </c>
      <c r="C11" s="8">
        <f>VLOOKUP(B11,FLIGHTS!$D$3:$E$38,2)</f>
      </c>
      <c r="D11" s="8"/>
      <c r="E11" s="41" t="str">
        <f>IF(ISNA(VLOOKUP($C11,'Day-1'!$F$5:$L$40,7,FALSE)),0,VLOOKUP($C11,'Day-1'!$F$5:$L$40,7,FALSE))</f>
        <v> </v>
      </c>
      <c r="F11" s="41">
        <f>IF(ISNA(VLOOKUP($C11,'Day-2'!$F$5:$L$40,7,FALSE)),0,VLOOKUP($C11,'Day-2'!$F$5:$L$40,7,FALSE))</f>
        <v>0</v>
      </c>
      <c r="G11" s="41">
        <f>IF(ISNA(VLOOKUP($C11,'Day-3'!$F$5:$L$40,7,FALSE)),0,VLOOKUP($C11,'Day-3'!$F$5:$L$40,7,FALSE))</f>
        <v>0</v>
      </c>
      <c r="H11" s="32"/>
      <c r="I11" s="45">
        <f t="shared" si="4"/>
      </c>
      <c r="J11" s="35" t="e">
        <f t="shared" si="5"/>
        <v>#VALUE!</v>
      </c>
      <c r="K11" s="8" t="e">
        <f>IF(VLOOKUP(C11,'Day-1'!$F$5:$M$40,8,FALSE)&gt;O$3," ",VLOOKUP(C11,'Day-1'!$F$5:$M$40,8,FALSE))</f>
        <v>#N/A</v>
      </c>
      <c r="L11" s="8">
        <f t="shared" si="6"/>
        <v>1</v>
      </c>
      <c r="M11" s="8" t="e">
        <f>IF(VLOOKUP(C11,'Day-2'!$F$5:$M$40,8,FALSE)&gt;O$3," ",VLOOKUP(C11,'Day-2'!$F$5:$M$40,8,FALSE))</f>
        <v>#N/A</v>
      </c>
      <c r="N11" s="8">
        <f t="shared" si="7"/>
        <v>1</v>
      </c>
      <c r="O11" s="8" t="e">
        <f>IF(VLOOKUP(C11,'Day-3'!$F$5:$M$40,8,FALSE)&gt;O$3," ",VLOOKUP(C11,'Day-3'!$F$5:$M$40,8,FALSE))</f>
        <v>#N/A</v>
      </c>
      <c r="P11" s="8">
        <f t="shared" si="0"/>
      </c>
      <c r="Q11" s="8" t="str">
        <f t="shared" si="8"/>
        <v> </v>
      </c>
      <c r="S11">
        <f>IF(C11=0," ",IF(COUNTIF($Q$6:$Q$41,$Q11)&gt;1,MAX($S$5:$S10)+0.01,0))</f>
        <v>0.05</v>
      </c>
      <c r="T11">
        <f t="shared" si="1"/>
      </c>
      <c r="U11">
        <f t="shared" si="2"/>
      </c>
      <c r="V11">
        <f t="shared" si="9"/>
      </c>
    </row>
    <row r="12" spans="1:22" ht="15">
      <c r="A12">
        <f t="shared" si="3"/>
      </c>
      <c r="B12" s="8">
        <v>47</v>
      </c>
      <c r="C12" s="8">
        <f>VLOOKUP(B12,FLIGHTS!$D$3:$E$38,2)</f>
      </c>
      <c r="D12" s="8"/>
      <c r="E12" s="41" t="str">
        <f>IF(ISNA(VLOOKUP($C12,'Day-1'!$F$5:$L$40,7,FALSE)),0,VLOOKUP($C12,'Day-1'!$F$5:$L$40,7,FALSE))</f>
        <v> </v>
      </c>
      <c r="F12" s="41">
        <f>IF(ISNA(VLOOKUP($C12,'Day-2'!$F$5:$L$40,7,FALSE)),0,VLOOKUP($C12,'Day-2'!$F$5:$L$40,7,FALSE))</f>
        <v>0</v>
      </c>
      <c r="G12" s="41">
        <f>IF(ISNA(VLOOKUP($C12,'Day-3'!$F$5:$L$40,7,FALSE)),0,VLOOKUP($C12,'Day-3'!$F$5:$L$40,7,FALSE))</f>
        <v>0</v>
      </c>
      <c r="H12" s="32"/>
      <c r="I12" s="45">
        <f t="shared" si="4"/>
      </c>
      <c r="J12" s="35" t="e">
        <f t="shared" si="5"/>
        <v>#VALUE!</v>
      </c>
      <c r="K12" s="8" t="e">
        <f>IF(VLOOKUP(C12,'Day-1'!$F$5:$M$40,8,FALSE)&gt;O$3," ",VLOOKUP(C12,'Day-1'!$F$5:$M$40,8,FALSE))</f>
        <v>#N/A</v>
      </c>
      <c r="L12" s="8">
        <f t="shared" si="6"/>
        <v>1</v>
      </c>
      <c r="M12" s="8" t="e">
        <f>IF(VLOOKUP(C12,'Day-2'!$F$5:$M$40,8,FALSE)&gt;O$3," ",VLOOKUP(C12,'Day-2'!$F$5:$M$40,8,FALSE))</f>
        <v>#N/A</v>
      </c>
      <c r="N12" s="8">
        <f t="shared" si="7"/>
        <v>1</v>
      </c>
      <c r="O12" s="8" t="e">
        <f>IF(VLOOKUP(C12,'Day-3'!$F$5:$M$40,8,FALSE)&gt;O$3," ",VLOOKUP(C12,'Day-3'!$F$5:$M$40,8,FALSE))</f>
        <v>#N/A</v>
      </c>
      <c r="P12" s="8">
        <f t="shared" si="0"/>
      </c>
      <c r="Q12" s="8" t="str">
        <f t="shared" si="8"/>
        <v> </v>
      </c>
      <c r="S12">
        <f>IF(C12=0," ",IF(COUNTIF($Q$6:$Q$41,$Q12)&gt;1,MAX($S$5:$S11)+0.01,0))</f>
        <v>0.06</v>
      </c>
      <c r="T12">
        <f t="shared" si="1"/>
      </c>
      <c r="U12">
        <f t="shared" si="2"/>
      </c>
      <c r="V12">
        <f t="shared" si="9"/>
      </c>
    </row>
    <row r="13" spans="1:22" ht="15">
      <c r="A13">
        <f t="shared" si="3"/>
      </c>
      <c r="B13" s="8">
        <v>48</v>
      </c>
      <c r="C13" s="8">
        <f>VLOOKUP(B13,FLIGHTS!$D$3:$E$38,2)</f>
      </c>
      <c r="D13" s="8"/>
      <c r="E13" s="41" t="str">
        <f>IF(ISNA(VLOOKUP($C13,'Day-1'!$F$5:$L$40,7,FALSE)),0,VLOOKUP($C13,'Day-1'!$F$5:$L$40,7,FALSE))</f>
        <v> </v>
      </c>
      <c r="F13" s="41">
        <f>IF(ISNA(VLOOKUP($C13,'Day-2'!$F$5:$L$40,7,FALSE)),0,VLOOKUP($C13,'Day-2'!$F$5:$L$40,7,FALSE))</f>
        <v>0</v>
      </c>
      <c r="G13" s="41">
        <f>IF(ISNA(VLOOKUP($C13,'Day-3'!$F$5:$L$40,7,FALSE)),0,VLOOKUP($C13,'Day-3'!$F$5:$L$40,7,FALSE))</f>
        <v>0</v>
      </c>
      <c r="H13" s="32"/>
      <c r="I13" s="45">
        <f t="shared" si="4"/>
      </c>
      <c r="J13" s="35" t="e">
        <f t="shared" si="5"/>
        <v>#VALUE!</v>
      </c>
      <c r="K13" s="8" t="e">
        <f>IF(VLOOKUP(C13,'Day-1'!$F$5:$M$40,8,FALSE)&gt;O$3," ",VLOOKUP(C13,'Day-1'!$F$5:$M$40,8,FALSE))</f>
        <v>#N/A</v>
      </c>
      <c r="L13" s="8">
        <f t="shared" si="6"/>
        <v>1</v>
      </c>
      <c r="M13" s="8" t="e">
        <f>IF(VLOOKUP(C13,'Day-2'!$F$5:$M$40,8,FALSE)&gt;O$3," ",VLOOKUP(C13,'Day-2'!$F$5:$M$40,8,FALSE))</f>
        <v>#N/A</v>
      </c>
      <c r="N13" s="8">
        <f t="shared" si="7"/>
        <v>1</v>
      </c>
      <c r="O13" s="8" t="e">
        <f>IF(VLOOKUP(C13,'Day-3'!$F$5:$M$40,8,FALSE)&gt;O$3," ",VLOOKUP(C13,'Day-3'!$F$5:$M$40,8,FALSE))</f>
        <v>#N/A</v>
      </c>
      <c r="P13" s="8">
        <f t="shared" si="0"/>
      </c>
      <c r="Q13" s="8" t="str">
        <f t="shared" si="8"/>
        <v> </v>
      </c>
      <c r="S13">
        <f>IF(C13=0," ",IF(COUNTIF($Q$6:$Q$41,$Q13)&gt;1,MAX($S$5:$S12)+0.01,0))</f>
        <v>0.07</v>
      </c>
      <c r="T13">
        <f t="shared" si="1"/>
      </c>
      <c r="U13">
        <f t="shared" si="2"/>
      </c>
      <c r="V13">
        <f t="shared" si="9"/>
      </c>
    </row>
    <row r="14" spans="1:22" ht="15">
      <c r="A14">
        <f t="shared" si="3"/>
      </c>
      <c r="B14" s="8">
        <v>49</v>
      </c>
      <c r="C14" s="8">
        <f>VLOOKUP(B14,FLIGHTS!$D$3:$E$38,2)</f>
      </c>
      <c r="D14" s="8"/>
      <c r="E14" s="41" t="str">
        <f>IF(ISNA(VLOOKUP($C14,'Day-1'!$F$5:$L$40,7,FALSE)),0,VLOOKUP($C14,'Day-1'!$F$5:$L$40,7,FALSE))</f>
        <v> </v>
      </c>
      <c r="F14" s="41">
        <f>IF(ISNA(VLOOKUP($C14,'Day-2'!$F$5:$L$40,7,FALSE)),0,VLOOKUP($C14,'Day-2'!$F$5:$L$40,7,FALSE))</f>
        <v>0</v>
      </c>
      <c r="G14" s="41">
        <f>IF(ISNA(VLOOKUP($C14,'Day-3'!$F$5:$L$40,7,FALSE)),0,VLOOKUP($C14,'Day-3'!$F$5:$L$40,7,FALSE))</f>
        <v>0</v>
      </c>
      <c r="H14" s="32"/>
      <c r="I14" s="45">
        <f t="shared" si="4"/>
      </c>
      <c r="J14" s="35" t="e">
        <f t="shared" si="5"/>
        <v>#VALUE!</v>
      </c>
      <c r="K14" s="8" t="e">
        <f>IF(VLOOKUP(C14,'Day-1'!$F$5:$M$40,8,FALSE)&gt;O$3," ",VLOOKUP(C14,'Day-1'!$F$5:$M$40,8,FALSE))</f>
        <v>#N/A</v>
      </c>
      <c r="L14" s="8">
        <f t="shared" si="6"/>
        <v>1</v>
      </c>
      <c r="M14" s="8" t="e">
        <f>IF(VLOOKUP(C14,'Day-2'!$F$5:$M$40,8,FALSE)&gt;O$3," ",VLOOKUP(C14,'Day-2'!$F$5:$M$40,8,FALSE))</f>
        <v>#N/A</v>
      </c>
      <c r="N14" s="8">
        <f t="shared" si="7"/>
        <v>1</v>
      </c>
      <c r="O14" s="8" t="e">
        <f>IF(VLOOKUP(C14,'Day-3'!$F$5:$M$40,8,FALSE)&gt;O$3," ",VLOOKUP(C14,'Day-3'!$F$5:$M$40,8,FALSE))</f>
        <v>#N/A</v>
      </c>
      <c r="P14" s="8">
        <f t="shared" si="0"/>
      </c>
      <c r="Q14" s="8" t="str">
        <f t="shared" si="8"/>
        <v> </v>
      </c>
      <c r="S14">
        <f>IF(C14=0," ",IF(COUNTIF($Q$6:$Q$41,$Q14)&gt;1,MAX($S$5:$S13)+0.01,0))</f>
        <v>0.08</v>
      </c>
      <c r="T14">
        <f t="shared" si="1"/>
      </c>
      <c r="U14">
        <f t="shared" si="2"/>
      </c>
      <c r="V14">
        <f t="shared" si="9"/>
      </c>
    </row>
    <row r="15" spans="1:22" ht="15">
      <c r="A15">
        <f t="shared" si="3"/>
      </c>
      <c r="B15" s="8">
        <v>50</v>
      </c>
      <c r="C15" s="8">
        <f>VLOOKUP(B15,FLIGHTS!$D$3:$E$38,2)</f>
      </c>
      <c r="D15" s="8"/>
      <c r="E15" s="41" t="str">
        <f>IF(ISNA(VLOOKUP($C15,'Day-1'!$F$5:$L$40,7,FALSE)),0,VLOOKUP($C15,'Day-1'!$F$5:$L$40,7,FALSE))</f>
        <v> </v>
      </c>
      <c r="F15" s="41">
        <f>IF(ISNA(VLOOKUP($C15,'Day-2'!$F$5:$L$40,7,FALSE)),0,VLOOKUP($C15,'Day-2'!$F$5:$L$40,7,FALSE))</f>
        <v>0</v>
      </c>
      <c r="G15" s="41">
        <f>IF(ISNA(VLOOKUP($C15,'Day-3'!$F$5:$L$40,7,FALSE)),0,VLOOKUP($C15,'Day-3'!$F$5:$L$40,7,FALSE))</f>
        <v>0</v>
      </c>
      <c r="H15" s="32"/>
      <c r="I15" s="45">
        <f t="shared" si="4"/>
      </c>
      <c r="J15" s="35" t="e">
        <f t="shared" si="5"/>
        <v>#VALUE!</v>
      </c>
      <c r="K15" s="8" t="e">
        <f>IF(VLOOKUP(C15,'Day-1'!$F$5:$M$40,8,FALSE)&gt;O$3," ",VLOOKUP(C15,'Day-1'!$F$5:$M$40,8,FALSE))</f>
        <v>#N/A</v>
      </c>
      <c r="L15" s="8">
        <f t="shared" si="6"/>
        <v>1</v>
      </c>
      <c r="M15" s="8" t="e">
        <f>IF(VLOOKUP(C15,'Day-2'!$F$5:$M$40,8,FALSE)&gt;O$3," ",VLOOKUP(C15,'Day-2'!$F$5:$M$40,8,FALSE))</f>
        <v>#N/A</v>
      </c>
      <c r="N15" s="8">
        <f t="shared" si="7"/>
        <v>1</v>
      </c>
      <c r="O15" s="8" t="e">
        <f>IF(VLOOKUP(C15,'Day-3'!$F$5:$M$40,8,FALSE)&gt;O$3," ",VLOOKUP(C15,'Day-3'!$F$5:$M$40,8,FALSE))</f>
        <v>#N/A</v>
      </c>
      <c r="P15" s="8">
        <f>IF(C15="","",RANK(I15,I$6:I$41,1))</f>
      </c>
      <c r="Q15" s="8" t="str">
        <f t="shared" si="8"/>
        <v> </v>
      </c>
      <c r="S15">
        <f>IF(C15=0," ",IF(COUNTIF($Q$6:$Q$41,$Q15)&gt;1,MAX($S$5:$S14)+0.01,0))</f>
        <v>0.09</v>
      </c>
      <c r="T15">
        <f>IF(C15="","",Q15+S15)</f>
      </c>
      <c r="U15">
        <f>IF(C15="","",RANK(T15,$T$6:$T$41,1))</f>
      </c>
      <c r="V15">
        <f t="shared" si="9"/>
      </c>
    </row>
    <row r="16" spans="1:22" ht="15">
      <c r="A16">
        <f t="shared" si="3"/>
      </c>
      <c r="B16" s="8">
        <v>51</v>
      </c>
      <c r="C16" s="8">
        <f>VLOOKUP(B16,FLIGHTS!$D$3:$E$38,2)</f>
      </c>
      <c r="D16" s="8"/>
      <c r="E16" s="41" t="str">
        <f>IF(ISNA(VLOOKUP($C16,'Day-1'!$F$5:$L$40,7,FALSE)),0,VLOOKUP($C16,'Day-1'!$F$5:$L$40,7,FALSE))</f>
        <v> </v>
      </c>
      <c r="F16" s="41">
        <f>IF(ISNA(VLOOKUP($C16,'Day-2'!$F$5:$L$40,7,FALSE)),0,VLOOKUP($C16,'Day-2'!$F$5:$L$40,7,FALSE))</f>
        <v>0</v>
      </c>
      <c r="G16" s="41">
        <f>IF(ISNA(VLOOKUP($C16,'Day-3'!$F$5:$L$40,7,FALSE)),0,VLOOKUP($C16,'Day-3'!$F$5:$L$40,7,FALSE))</f>
        <v>0</v>
      </c>
      <c r="H16" s="32"/>
      <c r="I16" s="45">
        <f t="shared" si="4"/>
      </c>
      <c r="J16" s="35" t="e">
        <f t="shared" si="5"/>
        <v>#VALUE!</v>
      </c>
      <c r="K16" s="8" t="e">
        <f>IF(VLOOKUP(C16,'Day-1'!$F$5:$M$40,8,FALSE)&gt;O$3," ",VLOOKUP(C16,'Day-1'!$F$5:$M$40,8,FALSE))</f>
        <v>#N/A</v>
      </c>
      <c r="L16" s="8">
        <f t="shared" si="6"/>
        <v>1</v>
      </c>
      <c r="M16" s="8" t="e">
        <f>IF(VLOOKUP(C16,'Day-2'!$F$5:$M$40,8,FALSE)&gt;O$3," ",VLOOKUP(C16,'Day-2'!$F$5:$M$40,8,FALSE))</f>
        <v>#N/A</v>
      </c>
      <c r="N16" s="8">
        <f t="shared" si="7"/>
        <v>1</v>
      </c>
      <c r="O16" s="8" t="e">
        <f>IF(VLOOKUP(C16,'Day-3'!$F$5:$M$40,8,FALSE)&gt;O$3," ",VLOOKUP(C16,'Day-3'!$F$5:$M$40,8,FALSE))</f>
        <v>#N/A</v>
      </c>
      <c r="P16" s="8">
        <f t="shared" si="0"/>
      </c>
      <c r="Q16" s="8" t="str">
        <f t="shared" si="8"/>
        <v> </v>
      </c>
      <c r="S16">
        <f>IF(C16=0," ",IF(COUNTIF($Q$6:$Q$41,$Q16)&gt;1,MAX($S$5:$S15)+0.01,0))</f>
        <v>0.1</v>
      </c>
      <c r="T16">
        <f t="shared" si="1"/>
      </c>
      <c r="U16">
        <f t="shared" si="2"/>
      </c>
      <c r="V16">
        <f t="shared" si="9"/>
      </c>
    </row>
    <row r="17" spans="1:22" ht="15">
      <c r="A17">
        <f t="shared" si="3"/>
      </c>
      <c r="B17" s="8">
        <v>52</v>
      </c>
      <c r="C17" s="8">
        <f>VLOOKUP(B17,FLIGHTS!$D$3:$E$38,2)</f>
      </c>
      <c r="D17" s="8"/>
      <c r="E17" s="41" t="str">
        <f>IF(ISNA(VLOOKUP($C17,'Day-1'!$F$5:$L$40,7,FALSE)),0,VLOOKUP($C17,'Day-1'!$F$5:$L$40,7,FALSE))</f>
        <v> </v>
      </c>
      <c r="F17" s="41">
        <f>IF(ISNA(VLOOKUP($C17,'Day-2'!$F$5:$L$40,7,FALSE)),0,VLOOKUP($C17,'Day-2'!$F$5:$L$40,7,FALSE))</f>
        <v>0</v>
      </c>
      <c r="G17" s="41">
        <f>IF(ISNA(VLOOKUP($C17,'Day-3'!$F$5:$L$40,7,FALSE)),0,VLOOKUP($C17,'Day-3'!$F$5:$L$40,7,FALSE))</f>
        <v>0</v>
      </c>
      <c r="H17" s="32"/>
      <c r="I17" s="45">
        <f t="shared" si="4"/>
      </c>
      <c r="J17" s="35" t="e">
        <f t="shared" si="5"/>
        <v>#VALUE!</v>
      </c>
      <c r="K17" s="8" t="e">
        <f>IF(VLOOKUP(C17,'Day-1'!$F$5:$M$40,8,FALSE)&gt;O$3," ",VLOOKUP(C17,'Day-1'!$F$5:$M$40,8,FALSE))</f>
        <v>#N/A</v>
      </c>
      <c r="L17" s="8">
        <f t="shared" si="6"/>
        <v>1</v>
      </c>
      <c r="M17" s="8" t="e">
        <f>IF(VLOOKUP(C17,'Day-2'!$F$5:$M$40,8,FALSE)&gt;O$3," ",VLOOKUP(C17,'Day-2'!$F$5:$M$40,8,FALSE))</f>
        <v>#N/A</v>
      </c>
      <c r="N17" s="8">
        <f t="shared" si="7"/>
        <v>1</v>
      </c>
      <c r="O17" s="8" t="e">
        <f>IF(VLOOKUP(C17,'Day-3'!$F$5:$M$40,8,FALSE)&gt;O$3," ",VLOOKUP(C17,'Day-3'!$F$5:$M$40,8,FALSE))</f>
        <v>#N/A</v>
      </c>
      <c r="P17" s="8">
        <f t="shared" si="0"/>
      </c>
      <c r="Q17" s="8" t="str">
        <f t="shared" si="8"/>
        <v> </v>
      </c>
      <c r="S17">
        <f>IF(C17=0," ",IF(COUNTIF($Q$6:$Q$41,$Q17)&gt;1,MAX($S$5:$S16)+0.01,0))</f>
        <v>0.11</v>
      </c>
      <c r="T17">
        <f t="shared" si="1"/>
      </c>
      <c r="U17">
        <f t="shared" si="2"/>
      </c>
      <c r="V17">
        <f t="shared" si="9"/>
      </c>
    </row>
    <row r="18" spans="1:22" ht="15">
      <c r="A18">
        <f t="shared" si="3"/>
      </c>
      <c r="B18" s="8">
        <v>53</v>
      </c>
      <c r="C18" s="8">
        <f>VLOOKUP(B18,FLIGHTS!$D$3:$E$38,2)</f>
      </c>
      <c r="D18" s="8"/>
      <c r="E18" s="41" t="str">
        <f>IF(ISNA(VLOOKUP($C18,'Day-1'!$F$5:$L$40,7,FALSE)),0,VLOOKUP($C18,'Day-1'!$F$5:$L$40,7,FALSE))</f>
        <v> </v>
      </c>
      <c r="F18" s="41">
        <f>IF(ISNA(VLOOKUP($C18,'Day-2'!$F$5:$L$40,7,FALSE)),0,VLOOKUP($C18,'Day-2'!$F$5:$L$40,7,FALSE))</f>
        <v>0</v>
      </c>
      <c r="G18" s="41">
        <f>IF(ISNA(VLOOKUP($C18,'Day-3'!$F$5:$L$40,7,FALSE)),0,VLOOKUP($C18,'Day-3'!$F$5:$L$40,7,FALSE))</f>
        <v>0</v>
      </c>
      <c r="H18" s="32"/>
      <c r="I18" s="45">
        <f t="shared" si="4"/>
      </c>
      <c r="J18" s="35" t="e">
        <f t="shared" si="5"/>
        <v>#VALUE!</v>
      </c>
      <c r="K18" s="8" t="e">
        <f>IF(VLOOKUP(C18,'Day-1'!$F$5:$M$40,8,FALSE)&gt;O$3," ",VLOOKUP(C18,'Day-1'!$F$5:$M$40,8,FALSE))</f>
        <v>#N/A</v>
      </c>
      <c r="L18" s="8">
        <f t="shared" si="6"/>
        <v>1</v>
      </c>
      <c r="M18" s="8" t="e">
        <f>IF(VLOOKUP(C18,'Day-2'!$F$5:$M$40,8,FALSE)&gt;O$3," ",VLOOKUP(C18,'Day-2'!$F$5:$M$40,8,FALSE))</f>
        <v>#N/A</v>
      </c>
      <c r="N18" s="8">
        <f t="shared" si="7"/>
        <v>1</v>
      </c>
      <c r="O18" s="8" t="e">
        <f>IF(VLOOKUP(C18,'Day-3'!$F$5:$M$40,8,FALSE)&gt;O$3," ",VLOOKUP(C18,'Day-3'!$F$5:$M$40,8,FALSE))</f>
        <v>#N/A</v>
      </c>
      <c r="P18" s="8">
        <f t="shared" si="0"/>
      </c>
      <c r="Q18" s="8" t="str">
        <f t="shared" si="8"/>
        <v> </v>
      </c>
      <c r="S18">
        <f>IF(C18=0," ",IF(COUNTIF($Q$6:$Q$41,$Q18)&gt;1,MAX($S$5:$S17)+0.01,0))</f>
        <v>0.12</v>
      </c>
      <c r="T18">
        <f t="shared" si="1"/>
      </c>
      <c r="U18">
        <f t="shared" si="2"/>
      </c>
      <c r="V18">
        <f t="shared" si="9"/>
      </c>
    </row>
    <row r="19" spans="1:22" ht="15">
      <c r="A19">
        <f t="shared" si="3"/>
      </c>
      <c r="B19" s="8">
        <v>54</v>
      </c>
      <c r="C19" s="8">
        <f>VLOOKUP(B19,FLIGHTS!$D$3:$E$38,2)</f>
      </c>
      <c r="D19" s="8"/>
      <c r="E19" s="41" t="str">
        <f>IF(ISNA(VLOOKUP($C19,'Day-1'!$F$5:$L$40,7,FALSE)),0,VLOOKUP($C19,'Day-1'!$F$5:$L$40,7,FALSE))</f>
        <v> </v>
      </c>
      <c r="F19" s="41">
        <f>IF(ISNA(VLOOKUP($C19,'Day-2'!$F$5:$L$40,7,FALSE)),0,VLOOKUP($C19,'Day-2'!$F$5:$L$40,7,FALSE))</f>
        <v>0</v>
      </c>
      <c r="G19" s="41">
        <f>IF(ISNA(VLOOKUP($C19,'Day-3'!$F$5:$L$40,7,FALSE)),0,VLOOKUP($C19,'Day-3'!$F$5:$L$40,7,FALSE))</f>
        <v>0</v>
      </c>
      <c r="H19" s="32"/>
      <c r="I19" s="45">
        <f t="shared" si="4"/>
      </c>
      <c r="J19" s="35" t="e">
        <f t="shared" si="5"/>
        <v>#VALUE!</v>
      </c>
      <c r="K19" s="8" t="e">
        <f>IF(VLOOKUP(C19,'Day-1'!$F$5:$M$40,8,FALSE)&gt;O$3," ",VLOOKUP(C19,'Day-1'!$F$5:$M$40,8,FALSE))</f>
        <v>#N/A</v>
      </c>
      <c r="L19" s="8">
        <f t="shared" si="6"/>
        <v>1</v>
      </c>
      <c r="M19" s="8" t="e">
        <f>IF(VLOOKUP(C19,'Day-2'!$F$5:$M$40,8,FALSE)&gt;O$3," ",VLOOKUP(C19,'Day-2'!$F$5:$M$40,8,FALSE))</f>
        <v>#N/A</v>
      </c>
      <c r="N19" s="8">
        <f t="shared" si="7"/>
        <v>1</v>
      </c>
      <c r="O19" s="8" t="e">
        <f>IF(VLOOKUP(C19,'Day-3'!$F$5:$M$40,8,FALSE)&gt;O$3," ",VLOOKUP(C19,'Day-3'!$F$5:$M$40,8,FALSE))</f>
        <v>#N/A</v>
      </c>
      <c r="P19" s="8">
        <f t="shared" si="0"/>
      </c>
      <c r="Q19" s="8" t="str">
        <f t="shared" si="8"/>
        <v> </v>
      </c>
      <c r="S19">
        <f>IF(C19=0," ",IF(COUNTIF($Q$6:$Q$41,$Q19)&gt;1,MAX($S$5:$S18)+0.01,0))</f>
        <v>0.13</v>
      </c>
      <c r="T19">
        <f t="shared" si="1"/>
      </c>
      <c r="U19">
        <f t="shared" si="2"/>
      </c>
      <c r="V19">
        <f t="shared" si="9"/>
      </c>
    </row>
    <row r="20" spans="1:22" ht="15">
      <c r="A20">
        <f t="shared" si="3"/>
      </c>
      <c r="B20" s="8">
        <v>55</v>
      </c>
      <c r="C20" s="8">
        <f>VLOOKUP(B20,FLIGHTS!$D$3:$E$38,2)</f>
      </c>
      <c r="D20" s="8"/>
      <c r="E20" s="41" t="str">
        <f>IF(ISNA(VLOOKUP($C20,'Day-1'!$F$5:$L$40,7,FALSE)),0,VLOOKUP($C20,'Day-1'!$F$5:$L$40,7,FALSE))</f>
        <v> </v>
      </c>
      <c r="F20" s="41">
        <f>IF(ISNA(VLOOKUP($C20,'Day-2'!$F$5:$L$40,7,FALSE)),0,VLOOKUP($C20,'Day-2'!$F$5:$L$40,7,FALSE))</f>
        <v>0</v>
      </c>
      <c r="G20" s="41">
        <f>IF(ISNA(VLOOKUP($C20,'Day-3'!$F$5:$L$40,7,FALSE)),0,VLOOKUP($C20,'Day-3'!$F$5:$L$40,7,FALSE))</f>
        <v>0</v>
      </c>
      <c r="H20" s="32"/>
      <c r="I20" s="45">
        <f t="shared" si="4"/>
      </c>
      <c r="J20" s="35" t="e">
        <f t="shared" si="5"/>
        <v>#VALUE!</v>
      </c>
      <c r="K20" s="8" t="e">
        <f>IF(VLOOKUP(C20,'Day-1'!$F$5:$M$40,8,FALSE)&gt;O$3," ",VLOOKUP(C20,'Day-1'!$F$5:$M$40,8,FALSE))</f>
        <v>#N/A</v>
      </c>
      <c r="L20" s="8">
        <f t="shared" si="6"/>
        <v>1</v>
      </c>
      <c r="M20" s="8" t="e">
        <f>IF(VLOOKUP(C20,'Day-2'!$F$5:$M$40,8,FALSE)&gt;O$3," ",VLOOKUP(C20,'Day-2'!$F$5:$M$40,8,FALSE))</f>
        <v>#N/A</v>
      </c>
      <c r="N20" s="8">
        <f t="shared" si="7"/>
        <v>1</v>
      </c>
      <c r="O20" s="8" t="e">
        <f>IF(VLOOKUP(C20,'Day-3'!$F$5:$M$40,8,FALSE)&gt;O$3," ",VLOOKUP(C20,'Day-3'!$F$5:$M$40,8,FALSE))</f>
        <v>#N/A</v>
      </c>
      <c r="P20" s="8">
        <f t="shared" si="0"/>
      </c>
      <c r="Q20" s="8" t="str">
        <f t="shared" si="8"/>
        <v> </v>
      </c>
      <c r="S20">
        <f>IF(C20=0," ",IF(COUNTIF($Q$6:$Q$41,$Q20)&gt;1,MAX($S$5:$S19)+0.01,0))</f>
        <v>0.14</v>
      </c>
      <c r="T20">
        <f t="shared" si="1"/>
      </c>
      <c r="U20">
        <f t="shared" si="2"/>
      </c>
      <c r="V20">
        <f t="shared" si="9"/>
      </c>
    </row>
    <row r="21" spans="1:22" ht="15">
      <c r="A21">
        <f t="shared" si="3"/>
      </c>
      <c r="B21" s="8">
        <v>56</v>
      </c>
      <c r="C21" s="8">
        <f>VLOOKUP(B21,FLIGHTS!$D$3:$E$38,2)</f>
      </c>
      <c r="D21" s="8"/>
      <c r="E21" s="41" t="str">
        <f>IF(ISNA(VLOOKUP($C21,'Day-1'!$F$5:$L$40,7,FALSE)),0,VLOOKUP($C21,'Day-1'!$F$5:$L$40,7,FALSE))</f>
        <v> </v>
      </c>
      <c r="F21" s="41">
        <f>IF(ISNA(VLOOKUP($C21,'Day-2'!$F$5:$L$40,7,FALSE)),0,VLOOKUP($C21,'Day-2'!$F$5:$L$40,7,FALSE))</f>
        <v>0</v>
      </c>
      <c r="G21" s="41">
        <f>IF(ISNA(VLOOKUP($C21,'Day-3'!$F$5:$L$40,7,FALSE)),0,VLOOKUP($C21,'Day-3'!$F$5:$L$40,7,FALSE))</f>
        <v>0</v>
      </c>
      <c r="H21" s="32"/>
      <c r="I21" s="45">
        <f t="shared" si="4"/>
      </c>
      <c r="J21" s="35" t="e">
        <f t="shared" si="5"/>
        <v>#VALUE!</v>
      </c>
      <c r="K21" s="8" t="e">
        <f>IF(VLOOKUP(C21,'Day-1'!$F$5:$M$40,8,FALSE)&gt;O$3," ",VLOOKUP(C21,'Day-1'!$F$5:$M$40,8,FALSE))</f>
        <v>#N/A</v>
      </c>
      <c r="L21" s="8">
        <f t="shared" si="6"/>
        <v>1</v>
      </c>
      <c r="M21" s="8" t="e">
        <f>IF(VLOOKUP(C21,'Day-2'!$F$5:$M$40,8,FALSE)&gt;O$3," ",VLOOKUP(C21,'Day-2'!$F$5:$M$40,8,FALSE))</f>
        <v>#N/A</v>
      </c>
      <c r="N21" s="8">
        <f t="shared" si="7"/>
        <v>1</v>
      </c>
      <c r="O21" s="8" t="e">
        <f>IF(VLOOKUP(C21,'Day-3'!$F$5:$M$40,8,FALSE)&gt;O$3," ",VLOOKUP(C21,'Day-3'!$F$5:$M$40,8,FALSE))</f>
        <v>#N/A</v>
      </c>
      <c r="P21" s="8">
        <f t="shared" si="0"/>
      </c>
      <c r="Q21" s="8" t="str">
        <f t="shared" si="8"/>
        <v> </v>
      </c>
      <c r="S21">
        <f>IF(C21=0," ",IF(COUNTIF($Q$6:$Q$41,$Q21)&gt;1,MAX($S$5:$S20)+0.01,0))</f>
        <v>0.15</v>
      </c>
      <c r="T21">
        <f t="shared" si="1"/>
      </c>
      <c r="U21">
        <f t="shared" si="2"/>
      </c>
      <c r="V21">
        <f t="shared" si="9"/>
      </c>
    </row>
    <row r="22" spans="1:22" ht="15">
      <c r="A22">
        <f t="shared" si="3"/>
      </c>
      <c r="B22" s="8">
        <v>57</v>
      </c>
      <c r="C22" s="8">
        <f>VLOOKUP(B22,FLIGHTS!$D$3:$E$38,2)</f>
      </c>
      <c r="D22" s="8"/>
      <c r="E22" s="41" t="str">
        <f>IF(ISNA(VLOOKUP($C22,'Day-1'!$F$5:$L$40,7,FALSE)),0,VLOOKUP($C22,'Day-1'!$F$5:$L$40,7,FALSE))</f>
        <v> </v>
      </c>
      <c r="F22" s="41">
        <f>IF(ISNA(VLOOKUP($C22,'Day-2'!$F$5:$L$40,7,FALSE)),0,VLOOKUP($C22,'Day-2'!$F$5:$L$40,7,FALSE))</f>
        <v>0</v>
      </c>
      <c r="G22" s="41">
        <f>IF(ISNA(VLOOKUP($C22,'Day-3'!$F$5:$L$40,7,FALSE)),0,VLOOKUP($C22,'Day-3'!$F$5:$L$40,7,FALSE))</f>
        <v>0</v>
      </c>
      <c r="H22" s="32"/>
      <c r="I22" s="45">
        <f t="shared" si="4"/>
      </c>
      <c r="J22" s="35" t="e">
        <f t="shared" si="5"/>
        <v>#VALUE!</v>
      </c>
      <c r="K22" s="8" t="e">
        <f>IF(VLOOKUP(C22,'Day-1'!$F$5:$M$40,8,FALSE)&gt;O$3," ",VLOOKUP(C22,'Day-1'!$F$5:$M$40,8,FALSE))</f>
        <v>#N/A</v>
      </c>
      <c r="L22" s="8">
        <f t="shared" si="6"/>
        <v>1</v>
      </c>
      <c r="M22" s="8" t="e">
        <f>IF(VLOOKUP(C22,'Day-2'!$F$5:$M$40,8,FALSE)&gt;O$3," ",VLOOKUP(C22,'Day-2'!$F$5:$M$40,8,FALSE))</f>
        <v>#N/A</v>
      </c>
      <c r="N22" s="8">
        <f t="shared" si="7"/>
        <v>1</v>
      </c>
      <c r="O22" s="8" t="e">
        <f>IF(VLOOKUP(C22,'Day-3'!$F$5:$M$40,8,FALSE)&gt;O$3," ",VLOOKUP(C22,'Day-3'!$F$5:$M$40,8,FALSE))</f>
        <v>#N/A</v>
      </c>
      <c r="P22" s="8">
        <f t="shared" si="0"/>
      </c>
      <c r="Q22" s="8" t="str">
        <f t="shared" si="8"/>
        <v> </v>
      </c>
      <c r="S22">
        <f>IF(C22=0," ",IF(COUNTIF($Q$6:$Q$41,$Q22)&gt;1,MAX($S$5:$S21)+0.01,0))</f>
        <v>0.16</v>
      </c>
      <c r="T22">
        <f t="shared" si="1"/>
      </c>
      <c r="U22">
        <f t="shared" si="2"/>
      </c>
      <c r="V22">
        <f t="shared" si="9"/>
      </c>
    </row>
    <row r="23" spans="1:22" ht="15">
      <c r="A23">
        <f t="shared" si="3"/>
      </c>
      <c r="B23" s="8">
        <v>58</v>
      </c>
      <c r="C23" s="8">
        <f>VLOOKUP(B23,FLIGHTS!$D$3:$E$38,2)</f>
      </c>
      <c r="D23" s="8"/>
      <c r="E23" s="41" t="str">
        <f>IF(ISNA(VLOOKUP($C23,'Day-1'!$F$5:$L$40,7,FALSE)),0,VLOOKUP($C23,'Day-1'!$F$5:$L$40,7,FALSE))</f>
        <v> </v>
      </c>
      <c r="F23" s="41">
        <f>IF(ISNA(VLOOKUP($C23,'Day-2'!$F$5:$L$40,7,FALSE)),0,VLOOKUP($C23,'Day-2'!$F$5:$L$40,7,FALSE))</f>
        <v>0</v>
      </c>
      <c r="G23" s="41">
        <f>IF(ISNA(VLOOKUP($C23,'Day-3'!$F$5:$L$40,7,FALSE)),0,VLOOKUP($C23,'Day-3'!$F$5:$L$40,7,FALSE))</f>
        <v>0</v>
      </c>
      <c r="H23" s="32"/>
      <c r="I23" s="45">
        <f t="shared" si="4"/>
      </c>
      <c r="J23" s="35" t="e">
        <f t="shared" si="5"/>
        <v>#VALUE!</v>
      </c>
      <c r="K23" s="8" t="e">
        <f>IF(VLOOKUP(C23,'Day-1'!$F$5:$M$40,8,FALSE)&gt;O$3," ",VLOOKUP(C23,'Day-1'!$F$5:$M$40,8,FALSE))</f>
        <v>#N/A</v>
      </c>
      <c r="L23" s="8">
        <f t="shared" si="6"/>
        <v>1</v>
      </c>
      <c r="M23" s="8" t="e">
        <f>IF(VLOOKUP(C23,'Day-2'!$F$5:$M$40,8,FALSE)&gt;O$3," ",VLOOKUP(C23,'Day-2'!$F$5:$M$40,8,FALSE))</f>
        <v>#N/A</v>
      </c>
      <c r="N23" s="8">
        <f t="shared" si="7"/>
        <v>1</v>
      </c>
      <c r="O23" s="8" t="e">
        <f>IF(VLOOKUP(C23,'Day-3'!$F$5:$M$40,8,FALSE)&gt;O$3," ",VLOOKUP(C23,'Day-3'!$F$5:$M$40,8,FALSE))</f>
        <v>#N/A</v>
      </c>
      <c r="P23" s="8">
        <f t="shared" si="0"/>
      </c>
      <c r="Q23" s="8" t="str">
        <f t="shared" si="8"/>
        <v> </v>
      </c>
      <c r="S23">
        <f>IF(C23=0," ",IF(COUNTIF($Q$6:$Q$41,$Q23)&gt;1,MAX($S$5:$S22)+0.01,0))</f>
        <v>0.17</v>
      </c>
      <c r="T23">
        <f t="shared" si="1"/>
      </c>
      <c r="U23">
        <f t="shared" si="2"/>
      </c>
      <c r="V23">
        <f t="shared" si="9"/>
      </c>
    </row>
    <row r="24" spans="1:22" ht="15">
      <c r="A24">
        <f t="shared" si="3"/>
      </c>
      <c r="B24" s="8">
        <v>59</v>
      </c>
      <c r="C24" s="8">
        <f>VLOOKUP(B24,FLIGHTS!$D$3:$E$38,2)</f>
      </c>
      <c r="D24" s="8"/>
      <c r="E24" s="41" t="str">
        <f>IF(ISNA(VLOOKUP($C24,'Day-1'!$F$5:$L$40,7,FALSE)),0,VLOOKUP($C24,'Day-1'!$F$5:$L$40,7,FALSE))</f>
        <v> </v>
      </c>
      <c r="F24" s="41">
        <f>IF(ISNA(VLOOKUP($C24,'Day-2'!$F$5:$L$40,7,FALSE)),0,VLOOKUP($C24,'Day-2'!$F$5:$L$40,7,FALSE))</f>
        <v>0</v>
      </c>
      <c r="G24" s="41">
        <f>IF(ISNA(VLOOKUP($C24,'Day-3'!$F$5:$L$40,7,FALSE)),0,VLOOKUP($C24,'Day-3'!$F$5:$L$40,7,FALSE))</f>
        <v>0</v>
      </c>
      <c r="H24" s="32"/>
      <c r="I24" s="45">
        <f t="shared" si="4"/>
      </c>
      <c r="J24" s="35" t="e">
        <f t="shared" si="5"/>
        <v>#VALUE!</v>
      </c>
      <c r="K24" s="8" t="e">
        <f>IF(VLOOKUP(C24,'Day-1'!$F$5:$M$40,8,FALSE)&gt;O$3," ",VLOOKUP(C24,'Day-1'!$F$5:$M$40,8,FALSE))</f>
        <v>#N/A</v>
      </c>
      <c r="L24" s="8">
        <f t="shared" si="6"/>
        <v>1</v>
      </c>
      <c r="M24" s="8" t="e">
        <f>IF(VLOOKUP(C24,'Day-2'!$F$5:$M$40,8,FALSE)&gt;O$3," ",VLOOKUP(C24,'Day-2'!$F$5:$M$40,8,FALSE))</f>
        <v>#N/A</v>
      </c>
      <c r="N24" s="8">
        <f t="shared" si="7"/>
        <v>1</v>
      </c>
      <c r="O24" s="8" t="e">
        <f>IF(VLOOKUP(C24,'Day-3'!$F$5:$M$40,8,FALSE)&gt;O$3," ",VLOOKUP(C24,'Day-3'!$F$5:$M$40,8,FALSE))</f>
        <v>#N/A</v>
      </c>
      <c r="P24" s="8">
        <f t="shared" si="0"/>
      </c>
      <c r="Q24" s="8" t="str">
        <f t="shared" si="8"/>
        <v> </v>
      </c>
      <c r="S24">
        <f>IF(C24=0," ",IF(COUNTIF($Q$6:$Q$41,$Q24)&gt;1,MAX($S$5:$S23)+0.01,0))</f>
        <v>0.18</v>
      </c>
      <c r="T24">
        <f t="shared" si="1"/>
      </c>
      <c r="U24">
        <f t="shared" si="2"/>
      </c>
      <c r="V24">
        <f t="shared" si="9"/>
      </c>
    </row>
    <row r="25" spans="1:22" ht="15">
      <c r="A25">
        <f t="shared" si="3"/>
      </c>
      <c r="B25" s="8">
        <v>60</v>
      </c>
      <c r="C25" s="8">
        <f>VLOOKUP(B25,FLIGHTS!$D$3:$E$38,2)</f>
      </c>
      <c r="D25" s="8"/>
      <c r="E25" s="41" t="str">
        <f>IF(ISNA(VLOOKUP($C25,'Day-1'!$F$5:$L$40,7,FALSE)),0,VLOOKUP($C25,'Day-1'!$F$5:$L$40,7,FALSE))</f>
        <v> </v>
      </c>
      <c r="F25" s="41">
        <f>IF(ISNA(VLOOKUP($C25,'Day-2'!$F$5:$L$40,7,FALSE)),0,VLOOKUP($C25,'Day-2'!$F$5:$L$40,7,FALSE))</f>
        <v>0</v>
      </c>
      <c r="G25" s="41">
        <f>IF(ISNA(VLOOKUP($C25,'Day-3'!$F$5:$L$40,7,FALSE)),0,VLOOKUP($C25,'Day-3'!$F$5:$L$40,7,FALSE))</f>
        <v>0</v>
      </c>
      <c r="H25" s="32"/>
      <c r="I25" s="45">
        <f t="shared" si="4"/>
      </c>
      <c r="J25" s="35" t="e">
        <f t="shared" si="5"/>
        <v>#VALUE!</v>
      </c>
      <c r="K25" s="8" t="e">
        <f>IF(VLOOKUP(C25,'Day-1'!$F$5:$M$40,8,FALSE)&gt;O$3," ",VLOOKUP(C25,'Day-1'!$F$5:$M$40,8,FALSE))</f>
        <v>#N/A</v>
      </c>
      <c r="L25" s="8">
        <f t="shared" si="6"/>
        <v>1</v>
      </c>
      <c r="M25" s="8" t="e">
        <f>IF(VLOOKUP(C25,'Day-2'!$F$5:$M$40,8,FALSE)&gt;O$3," ",VLOOKUP(C25,'Day-2'!$F$5:$M$40,8,FALSE))</f>
        <v>#N/A</v>
      </c>
      <c r="N25" s="8">
        <f t="shared" si="7"/>
        <v>1</v>
      </c>
      <c r="O25" s="8" t="e">
        <f>IF(VLOOKUP(C25,'Day-3'!$F$5:$M$40,8,FALSE)&gt;O$3," ",VLOOKUP(C25,'Day-3'!$F$5:$M$40,8,FALSE))</f>
        <v>#N/A</v>
      </c>
      <c r="P25" s="8">
        <f t="shared" si="0"/>
      </c>
      <c r="Q25" s="8" t="str">
        <f t="shared" si="8"/>
        <v> </v>
      </c>
      <c r="S25">
        <f>IF(C25=0," ",IF(COUNTIF($Q$6:$Q$41,$Q25)&gt;1,MAX($S$5:$S24)+0.01,0))</f>
        <v>0.19</v>
      </c>
      <c r="T25">
        <f t="shared" si="1"/>
      </c>
      <c r="U25">
        <f t="shared" si="2"/>
      </c>
      <c r="V25">
        <f t="shared" si="9"/>
      </c>
    </row>
    <row r="26" spans="1:22" ht="15">
      <c r="A26">
        <f t="shared" si="3"/>
      </c>
      <c r="B26" s="8">
        <v>61</v>
      </c>
      <c r="C26" s="8">
        <f>VLOOKUP(B26,FLIGHTS!$D$3:$E$38,2)</f>
      </c>
      <c r="D26" s="8"/>
      <c r="E26" s="41" t="str">
        <f>IF(ISNA(VLOOKUP($C26,'Day-1'!$F$5:$L$40,7,FALSE)),0,VLOOKUP($C26,'Day-1'!$F$5:$L$40,7,FALSE))</f>
        <v> </v>
      </c>
      <c r="F26" s="41">
        <f>IF(ISNA(VLOOKUP($C26,'Day-2'!$F$5:$L$40,7,FALSE)),0,VLOOKUP($C26,'Day-2'!$F$5:$L$40,7,FALSE))</f>
        <v>0</v>
      </c>
      <c r="G26" s="41">
        <f>IF(ISNA(VLOOKUP($C26,'Day-3'!$F$5:$L$40,7,FALSE)),0,VLOOKUP($C26,'Day-3'!$F$5:$L$40,7,FALSE))</f>
        <v>0</v>
      </c>
      <c r="H26" s="32"/>
      <c r="I26" s="45">
        <f t="shared" si="4"/>
      </c>
      <c r="J26" s="35" t="e">
        <f t="shared" si="5"/>
        <v>#VALUE!</v>
      </c>
      <c r="K26" s="8" t="e">
        <f>IF(VLOOKUP(C26,'Day-1'!$F$5:$M$40,8,FALSE)&gt;O$3," ",VLOOKUP(C26,'Day-1'!$F$5:$M$40,8,FALSE))</f>
        <v>#N/A</v>
      </c>
      <c r="L26" s="8">
        <f t="shared" si="6"/>
        <v>1</v>
      </c>
      <c r="M26" s="8" t="e">
        <f>IF(VLOOKUP(C26,'Day-2'!$F$5:$M$40,8,FALSE)&gt;O$3," ",VLOOKUP(C26,'Day-2'!$F$5:$M$40,8,FALSE))</f>
        <v>#N/A</v>
      </c>
      <c r="N26" s="8">
        <f t="shared" si="7"/>
        <v>1</v>
      </c>
      <c r="O26" s="8" t="e">
        <f>IF(VLOOKUP(C26,'Day-3'!$F$5:$M$40,8,FALSE)&gt;O$3," ",VLOOKUP(C26,'Day-3'!$F$5:$M$40,8,FALSE))</f>
        <v>#N/A</v>
      </c>
      <c r="P26" s="8">
        <f t="shared" si="0"/>
      </c>
      <c r="Q26" s="8" t="str">
        <f t="shared" si="8"/>
        <v> </v>
      </c>
      <c r="S26">
        <f>IF(C26=0," ",IF(COUNTIF($Q$6:$Q$41,$Q26)&gt;1,MAX($S$5:$S25)+0.01,0))</f>
        <v>0.2</v>
      </c>
      <c r="T26">
        <f t="shared" si="1"/>
      </c>
      <c r="U26">
        <f t="shared" si="2"/>
      </c>
      <c r="V26">
        <f t="shared" si="9"/>
      </c>
    </row>
    <row r="27" spans="1:22" ht="15">
      <c r="A27">
        <f t="shared" si="3"/>
      </c>
      <c r="B27" s="8">
        <v>62</v>
      </c>
      <c r="C27" s="8">
        <f>VLOOKUP(B27,FLIGHTS!$D$3:$E$38,2)</f>
      </c>
      <c r="D27" s="8"/>
      <c r="E27" s="41" t="str">
        <f>IF(ISNA(VLOOKUP($C27,'Day-1'!$F$5:$L$40,7,FALSE)),0,VLOOKUP($C27,'Day-1'!$F$5:$L$40,7,FALSE))</f>
        <v> </v>
      </c>
      <c r="F27" s="41">
        <f>IF(ISNA(VLOOKUP($C27,'Day-2'!$F$5:$L$40,7,FALSE)),0,VLOOKUP($C27,'Day-2'!$F$5:$L$40,7,FALSE))</f>
        <v>0</v>
      </c>
      <c r="G27" s="41">
        <f>IF(ISNA(VLOOKUP($C27,'Day-3'!$F$5:$L$40,7,FALSE)),0,VLOOKUP($C27,'Day-3'!$F$5:$L$40,7,FALSE))</f>
        <v>0</v>
      </c>
      <c r="H27" s="32"/>
      <c r="I27" s="45">
        <f t="shared" si="4"/>
      </c>
      <c r="J27" s="35" t="e">
        <f t="shared" si="5"/>
        <v>#VALUE!</v>
      </c>
      <c r="K27" s="8" t="e">
        <f>IF(VLOOKUP(C27,'Day-1'!$F$5:$M$40,8,FALSE)&gt;O$3," ",VLOOKUP(C27,'Day-1'!$F$5:$M$40,8,FALSE))</f>
        <v>#N/A</v>
      </c>
      <c r="L27" s="8">
        <f t="shared" si="6"/>
        <v>1</v>
      </c>
      <c r="M27" s="8" t="e">
        <f>IF(VLOOKUP(C27,'Day-2'!$F$5:$M$40,8,FALSE)&gt;O$3," ",VLOOKUP(C27,'Day-2'!$F$5:$M$40,8,FALSE))</f>
        <v>#N/A</v>
      </c>
      <c r="N27" s="8">
        <f t="shared" si="7"/>
        <v>1</v>
      </c>
      <c r="O27" s="8" t="e">
        <f>IF(VLOOKUP(C27,'Day-3'!$F$5:$M$40,8,FALSE)&gt;O$3," ",VLOOKUP(C27,'Day-3'!$F$5:$M$40,8,FALSE))</f>
        <v>#N/A</v>
      </c>
      <c r="P27" s="8">
        <f t="shared" si="0"/>
      </c>
      <c r="Q27" s="8" t="str">
        <f t="shared" si="8"/>
        <v> </v>
      </c>
      <c r="S27">
        <f>IF(C27=0," ",IF(COUNTIF($Q$6:$Q$41,$Q27)&gt;1,MAX($S$5:$S26)+0.01,0))</f>
        <v>0.21</v>
      </c>
      <c r="T27">
        <f t="shared" si="1"/>
      </c>
      <c r="U27">
        <f t="shared" si="2"/>
      </c>
      <c r="V27">
        <f t="shared" si="9"/>
      </c>
    </row>
    <row r="28" spans="1:22" ht="15">
      <c r="A28">
        <f t="shared" si="3"/>
      </c>
      <c r="B28" s="8">
        <v>63</v>
      </c>
      <c r="C28" s="8">
        <f>VLOOKUP(B28,FLIGHTS!$D$3:$E$38,2)</f>
      </c>
      <c r="D28" s="8"/>
      <c r="E28" s="41" t="str">
        <f>IF(ISNA(VLOOKUP($C28,'Day-1'!$F$5:$L$40,7,FALSE)),0,VLOOKUP($C28,'Day-1'!$F$5:$L$40,7,FALSE))</f>
        <v> </v>
      </c>
      <c r="F28" s="41">
        <f>IF(ISNA(VLOOKUP($C28,'Day-2'!$F$5:$L$40,7,FALSE)),0,VLOOKUP($C28,'Day-2'!$F$5:$L$40,7,FALSE))</f>
        <v>0</v>
      </c>
      <c r="G28" s="41">
        <f>IF(ISNA(VLOOKUP($C28,'Day-3'!$F$5:$L$40,7,FALSE)),0,VLOOKUP($C28,'Day-3'!$F$5:$L$40,7,FALSE))</f>
        <v>0</v>
      </c>
      <c r="H28" s="32"/>
      <c r="I28" s="45">
        <f t="shared" si="4"/>
      </c>
      <c r="J28" s="35" t="e">
        <f t="shared" si="5"/>
        <v>#VALUE!</v>
      </c>
      <c r="K28" s="8" t="e">
        <f>IF(VLOOKUP(C28,'Day-1'!$F$5:$M$40,8,FALSE)&gt;O$3," ",VLOOKUP(C28,'Day-1'!$F$5:$M$40,8,FALSE))</f>
        <v>#N/A</v>
      </c>
      <c r="L28" s="8">
        <f t="shared" si="6"/>
        <v>1</v>
      </c>
      <c r="M28" s="8" t="e">
        <f>IF(VLOOKUP(C28,'Day-2'!$F$5:$M$40,8,FALSE)&gt;O$3," ",VLOOKUP(C28,'Day-2'!$F$5:$M$40,8,FALSE))</f>
        <v>#N/A</v>
      </c>
      <c r="N28" s="8">
        <f t="shared" si="7"/>
        <v>1</v>
      </c>
      <c r="O28" s="8" t="e">
        <f>IF(VLOOKUP(C28,'Day-3'!$F$5:$M$40,8,FALSE)&gt;O$3," ",VLOOKUP(C28,'Day-3'!$F$5:$M$40,8,FALSE))</f>
        <v>#N/A</v>
      </c>
      <c r="P28" s="8">
        <f t="shared" si="0"/>
      </c>
      <c r="Q28" s="8" t="str">
        <f t="shared" si="8"/>
        <v> </v>
      </c>
      <c r="S28">
        <f>IF(C28=0," ",IF(COUNTIF($Q$6:$Q$41,$Q28)&gt;1,MAX($S$5:$S27)+0.01,0))</f>
        <v>0.22</v>
      </c>
      <c r="T28">
        <f t="shared" si="1"/>
      </c>
      <c r="U28">
        <f t="shared" si="2"/>
      </c>
      <c r="V28">
        <f t="shared" si="9"/>
      </c>
    </row>
    <row r="29" spans="1:22" ht="15">
      <c r="A29">
        <f t="shared" si="3"/>
      </c>
      <c r="B29" s="8">
        <v>64</v>
      </c>
      <c r="C29" s="8">
        <f>VLOOKUP(B29,FLIGHTS!$D$3:$E$38,2)</f>
      </c>
      <c r="D29" s="8"/>
      <c r="E29" s="41" t="str">
        <f>IF(ISNA(VLOOKUP($C29,'Day-1'!$F$5:$L$40,7,FALSE)),0,VLOOKUP($C29,'Day-1'!$F$5:$L$40,7,FALSE))</f>
        <v> </v>
      </c>
      <c r="F29" s="41">
        <f>IF(ISNA(VLOOKUP($C29,'Day-2'!$F$5:$L$40,7,FALSE)),0,VLOOKUP($C29,'Day-2'!$F$5:$L$40,7,FALSE))</f>
        <v>0</v>
      </c>
      <c r="G29" s="41">
        <f>IF(ISNA(VLOOKUP($C29,'Day-3'!$F$5:$L$40,7,FALSE)),0,VLOOKUP($C29,'Day-3'!$F$5:$L$40,7,FALSE))</f>
        <v>0</v>
      </c>
      <c r="H29" s="32"/>
      <c r="I29" s="45">
        <f t="shared" si="4"/>
      </c>
      <c r="J29" s="35" t="e">
        <f t="shared" si="5"/>
        <v>#VALUE!</v>
      </c>
      <c r="K29" s="8" t="e">
        <f>IF(VLOOKUP(C29,'Day-1'!$F$5:$M$40,8,FALSE)&gt;O$3," ",VLOOKUP(C29,'Day-1'!$F$5:$M$40,8,FALSE))</f>
        <v>#N/A</v>
      </c>
      <c r="L29" s="8">
        <f t="shared" si="6"/>
        <v>1</v>
      </c>
      <c r="M29" s="8" t="e">
        <f>IF(VLOOKUP(C29,'Day-2'!$F$5:$M$40,8,FALSE)&gt;O$3," ",VLOOKUP(C29,'Day-2'!$F$5:$M$40,8,FALSE))</f>
        <v>#N/A</v>
      </c>
      <c r="N29" s="8">
        <f t="shared" si="7"/>
        <v>1</v>
      </c>
      <c r="O29" s="8" t="e">
        <f>IF(VLOOKUP(C29,'Day-3'!$F$5:$M$40,8,FALSE)&gt;O$3," ",VLOOKUP(C29,'Day-3'!$F$5:$M$40,8,FALSE))</f>
        <v>#N/A</v>
      </c>
      <c r="P29" s="8">
        <f t="shared" si="0"/>
      </c>
      <c r="Q29" s="8" t="str">
        <f t="shared" si="8"/>
        <v> </v>
      </c>
      <c r="S29">
        <f>IF(C29=0," ",IF(COUNTIF($Q$6:$Q$41,$Q29)&gt;1,MAX($S$5:$S28)+0.01,0))</f>
        <v>0.23</v>
      </c>
      <c r="T29">
        <f t="shared" si="1"/>
      </c>
      <c r="U29">
        <f t="shared" si="2"/>
      </c>
      <c r="V29">
        <f t="shared" si="9"/>
      </c>
    </row>
    <row r="30" spans="1:22" ht="15">
      <c r="A30">
        <f t="shared" si="3"/>
      </c>
      <c r="B30" s="8">
        <v>65</v>
      </c>
      <c r="C30" s="8">
        <f>VLOOKUP(B30,FLIGHTS!$D$3:$E$38,2)</f>
      </c>
      <c r="D30" s="8"/>
      <c r="E30" s="41" t="str">
        <f>IF(ISNA(VLOOKUP($C30,'Day-1'!$F$5:$L$40,7,FALSE)),0,VLOOKUP($C30,'Day-1'!$F$5:$L$40,7,FALSE))</f>
        <v> </v>
      </c>
      <c r="F30" s="41">
        <f>IF(ISNA(VLOOKUP($C30,'Day-2'!$F$5:$L$40,7,FALSE)),0,VLOOKUP($C30,'Day-2'!$F$5:$L$40,7,FALSE))</f>
        <v>0</v>
      </c>
      <c r="G30" s="41">
        <f>IF(ISNA(VLOOKUP($C30,'Day-3'!$F$5:$L$40,7,FALSE)),0,VLOOKUP($C30,'Day-3'!$F$5:$L$40,7,FALSE))</f>
        <v>0</v>
      </c>
      <c r="H30" s="32"/>
      <c r="I30" s="45">
        <f t="shared" si="4"/>
      </c>
      <c r="J30" s="35" t="e">
        <f t="shared" si="5"/>
        <v>#VALUE!</v>
      </c>
      <c r="K30" s="8" t="e">
        <f>IF(VLOOKUP(C30,'Day-1'!$F$5:$M$40,8,FALSE)&gt;O$3," ",VLOOKUP(C30,'Day-1'!$F$5:$M$40,8,FALSE))</f>
        <v>#N/A</v>
      </c>
      <c r="L30" s="8">
        <f t="shared" si="6"/>
        <v>1</v>
      </c>
      <c r="M30" s="8" t="e">
        <f>IF(VLOOKUP(C30,'Day-2'!$F$5:$M$40,8,FALSE)&gt;O$3," ",VLOOKUP(C30,'Day-2'!$F$5:$M$40,8,FALSE))</f>
        <v>#N/A</v>
      </c>
      <c r="N30" s="8">
        <f t="shared" si="7"/>
        <v>1</v>
      </c>
      <c r="O30" s="8" t="e">
        <f>IF(VLOOKUP(C30,'Day-3'!$F$5:$M$40,8,FALSE)&gt;O$3," ",VLOOKUP(C30,'Day-3'!$F$5:$M$40,8,FALSE))</f>
        <v>#N/A</v>
      </c>
      <c r="P30" s="8">
        <f t="shared" si="0"/>
      </c>
      <c r="Q30" s="8" t="str">
        <f t="shared" si="8"/>
        <v> </v>
      </c>
      <c r="S30">
        <f>IF(C30=0," ",IF(COUNTIF($Q$6:$Q$41,$Q30)&gt;1,MAX($S$5:$S29)+0.01,0))</f>
        <v>0.24</v>
      </c>
      <c r="T30">
        <f t="shared" si="1"/>
      </c>
      <c r="U30">
        <f t="shared" si="2"/>
      </c>
      <c r="V30">
        <f t="shared" si="9"/>
      </c>
    </row>
    <row r="31" spans="1:22" ht="15">
      <c r="A31">
        <f t="shared" si="3"/>
      </c>
      <c r="B31" s="8">
        <v>66</v>
      </c>
      <c r="C31" s="8">
        <f>VLOOKUP(B31,FLIGHTS!$D$3:$E$38,2)</f>
      </c>
      <c r="D31" s="8"/>
      <c r="E31" s="41" t="str">
        <f>IF(ISNA(VLOOKUP($C31,'Day-1'!$F$5:$L$40,7,FALSE)),0,VLOOKUP($C31,'Day-1'!$F$5:$L$40,7,FALSE))</f>
        <v> </v>
      </c>
      <c r="F31" s="41">
        <f>IF(ISNA(VLOOKUP($C31,'Day-2'!$F$5:$L$40,7,FALSE)),0,VLOOKUP($C31,'Day-2'!$F$5:$L$40,7,FALSE))</f>
        <v>0</v>
      </c>
      <c r="G31" s="41">
        <f>IF(ISNA(VLOOKUP($C31,'Day-3'!$F$5:$L$40,7,FALSE)),0,VLOOKUP($C31,'Day-3'!$F$5:$L$40,7,FALSE))</f>
        <v>0</v>
      </c>
      <c r="H31" s="32"/>
      <c r="I31" s="45">
        <f t="shared" si="4"/>
      </c>
      <c r="J31" s="35" t="e">
        <f t="shared" si="5"/>
        <v>#VALUE!</v>
      </c>
      <c r="K31" s="8" t="e">
        <f>IF(VLOOKUP(C31,'Day-1'!$F$5:$M$40,8,FALSE)&gt;O$3," ",VLOOKUP(C31,'Day-1'!$F$5:$M$40,8,FALSE))</f>
        <v>#N/A</v>
      </c>
      <c r="L31" s="8">
        <f t="shared" si="6"/>
        <v>1</v>
      </c>
      <c r="M31" s="8" t="e">
        <f>IF(VLOOKUP(C31,'Day-2'!$F$5:$M$40,8,FALSE)&gt;O$3," ",VLOOKUP(C31,'Day-2'!$F$5:$M$40,8,FALSE))</f>
        <v>#N/A</v>
      </c>
      <c r="N31" s="8">
        <f t="shared" si="7"/>
        <v>1</v>
      </c>
      <c r="O31" s="8" t="e">
        <f>IF(VLOOKUP(C31,'Day-3'!$F$5:$M$40,8,FALSE)&gt;O$3," ",VLOOKUP(C31,'Day-3'!$F$5:$M$40,8,FALSE))</f>
        <v>#N/A</v>
      </c>
      <c r="P31" s="8">
        <f t="shared" si="0"/>
      </c>
      <c r="Q31" s="8" t="str">
        <f t="shared" si="8"/>
        <v> </v>
      </c>
      <c r="S31">
        <f>IF(C31=0," ",IF(COUNTIF($Q$6:$Q$41,$Q31)&gt;1,MAX($S$5:$S30)+0.01,0))</f>
        <v>0.25</v>
      </c>
      <c r="T31">
        <f t="shared" si="1"/>
      </c>
      <c r="U31">
        <f t="shared" si="2"/>
      </c>
      <c r="V31">
        <f t="shared" si="9"/>
      </c>
    </row>
    <row r="32" spans="1:22" ht="15">
      <c r="A32">
        <f t="shared" si="3"/>
      </c>
      <c r="B32" s="8">
        <v>67</v>
      </c>
      <c r="C32" s="8">
        <f>VLOOKUP(B32,FLIGHTS!$D$3:$E$38,2)</f>
      </c>
      <c r="D32" s="8"/>
      <c r="E32" s="41" t="str">
        <f>IF(ISNA(VLOOKUP($C32,'Day-1'!$F$5:$L$40,7,FALSE)),0,VLOOKUP($C32,'Day-1'!$F$5:$L$40,7,FALSE))</f>
        <v> </v>
      </c>
      <c r="F32" s="41">
        <f>IF(ISNA(VLOOKUP($C32,'Day-2'!$F$5:$L$40,7,FALSE)),0,VLOOKUP($C32,'Day-2'!$F$5:$L$40,7,FALSE))</f>
        <v>0</v>
      </c>
      <c r="G32" s="41">
        <f>IF(ISNA(VLOOKUP($C32,'Day-3'!$F$5:$L$40,7,FALSE)),0,VLOOKUP($C32,'Day-3'!$F$5:$L$40,7,FALSE))</f>
        <v>0</v>
      </c>
      <c r="H32" s="32"/>
      <c r="I32" s="45">
        <f t="shared" si="4"/>
      </c>
      <c r="J32" s="35" t="e">
        <f t="shared" si="5"/>
        <v>#VALUE!</v>
      </c>
      <c r="K32" s="8" t="e">
        <f>IF(VLOOKUP(C32,'Day-1'!$F$5:$M$40,8,FALSE)&gt;O$3," ",VLOOKUP(C32,'Day-1'!$F$5:$M$40,8,FALSE))</f>
        <v>#N/A</v>
      </c>
      <c r="L32" s="8">
        <f t="shared" si="6"/>
        <v>1</v>
      </c>
      <c r="M32" s="8" t="e">
        <f>IF(VLOOKUP(C32,'Day-2'!$F$5:$M$40,8,FALSE)&gt;O$3," ",VLOOKUP(C32,'Day-2'!$F$5:$M$40,8,FALSE))</f>
        <v>#N/A</v>
      </c>
      <c r="N32" s="8">
        <f t="shared" si="7"/>
        <v>1</v>
      </c>
      <c r="O32" s="8" t="e">
        <f>IF(VLOOKUP(C32,'Day-3'!$F$5:$M$40,8,FALSE)&gt;O$3," ",VLOOKUP(C32,'Day-3'!$F$5:$M$40,8,FALSE))</f>
        <v>#N/A</v>
      </c>
      <c r="P32" s="8">
        <f t="shared" si="0"/>
      </c>
      <c r="Q32" s="8" t="str">
        <f t="shared" si="8"/>
        <v> </v>
      </c>
      <c r="S32">
        <f>IF(C32=0," ",IF(COUNTIF($Q$6:$Q$41,$Q32)&gt;1,MAX($S$5:$S31)+0.01,0))</f>
        <v>0.26</v>
      </c>
      <c r="T32">
        <f t="shared" si="1"/>
      </c>
      <c r="U32">
        <f t="shared" si="2"/>
      </c>
      <c r="V32">
        <f t="shared" si="9"/>
      </c>
    </row>
    <row r="33" spans="1:22" ht="15">
      <c r="A33">
        <f t="shared" si="3"/>
      </c>
      <c r="B33" s="8">
        <v>68</v>
      </c>
      <c r="C33" s="8">
        <f>VLOOKUP(B33,FLIGHTS!$D$3:$E$38,2)</f>
      </c>
      <c r="D33" s="8"/>
      <c r="E33" s="41" t="str">
        <f>IF(ISNA(VLOOKUP($C33,'Day-1'!$F$5:$L$40,7,FALSE)),0,VLOOKUP($C33,'Day-1'!$F$5:$L$40,7,FALSE))</f>
        <v> </v>
      </c>
      <c r="F33" s="41">
        <f>IF(ISNA(VLOOKUP($C33,'Day-2'!$F$5:$L$40,7,FALSE)),0,VLOOKUP($C33,'Day-2'!$F$5:$L$40,7,FALSE))</f>
        <v>0</v>
      </c>
      <c r="G33" s="41">
        <f>IF(ISNA(VLOOKUP($C33,'Day-3'!$F$5:$L$40,7,FALSE)),0,VLOOKUP($C33,'Day-3'!$F$5:$L$40,7,FALSE))</f>
        <v>0</v>
      </c>
      <c r="H33" s="32"/>
      <c r="I33" s="45">
        <f t="shared" si="4"/>
      </c>
      <c r="J33" s="35" t="e">
        <f t="shared" si="5"/>
        <v>#VALUE!</v>
      </c>
      <c r="K33" s="8" t="e">
        <f>IF(VLOOKUP(C33,'Day-1'!$F$5:$M$40,8,FALSE)&gt;O$3," ",VLOOKUP(C33,'Day-1'!$F$5:$M$40,8,FALSE))</f>
        <v>#N/A</v>
      </c>
      <c r="L33" s="8">
        <f t="shared" si="6"/>
        <v>1</v>
      </c>
      <c r="M33" s="8" t="e">
        <f>IF(VLOOKUP(C33,'Day-2'!$F$5:$M$40,8,FALSE)&gt;O$3," ",VLOOKUP(C33,'Day-2'!$F$5:$M$40,8,FALSE))</f>
        <v>#N/A</v>
      </c>
      <c r="N33" s="8">
        <f t="shared" si="7"/>
        <v>1</v>
      </c>
      <c r="O33" s="8" t="e">
        <f>IF(VLOOKUP(C33,'Day-3'!$F$5:$M$40,8,FALSE)&gt;O$3," ",VLOOKUP(C33,'Day-3'!$F$5:$M$40,8,FALSE))</f>
        <v>#N/A</v>
      </c>
      <c r="P33" s="8">
        <f t="shared" si="0"/>
      </c>
      <c r="Q33" s="8" t="str">
        <f t="shared" si="8"/>
        <v> </v>
      </c>
      <c r="S33">
        <f>IF(C33=0," ",IF(COUNTIF($Q$6:$Q$41,$Q33)&gt;1,MAX($S$5:$S32)+0.01,0))</f>
        <v>0.27</v>
      </c>
      <c r="T33">
        <f t="shared" si="1"/>
      </c>
      <c r="U33">
        <f t="shared" si="2"/>
      </c>
      <c r="V33">
        <f t="shared" si="9"/>
      </c>
    </row>
    <row r="34" spans="1:22" ht="15">
      <c r="A34">
        <f t="shared" si="3"/>
      </c>
      <c r="B34" s="8">
        <v>69</v>
      </c>
      <c r="C34" s="8">
        <f>VLOOKUP(B34,FLIGHTS!$D$3:$E$38,2)</f>
      </c>
      <c r="D34" s="8"/>
      <c r="E34" s="41" t="str">
        <f>IF(ISNA(VLOOKUP($C34,'Day-1'!$F$5:$L$40,7,FALSE)),0,VLOOKUP($C34,'Day-1'!$F$5:$L$40,7,FALSE))</f>
        <v> </v>
      </c>
      <c r="F34" s="41">
        <f>IF(ISNA(VLOOKUP($C34,'Day-2'!$F$5:$L$40,7,FALSE)),0,VLOOKUP($C34,'Day-2'!$F$5:$L$40,7,FALSE))</f>
        <v>0</v>
      </c>
      <c r="G34" s="41">
        <f>IF(ISNA(VLOOKUP($C34,'Day-3'!$F$5:$L$40,7,FALSE)),0,VLOOKUP($C34,'Day-3'!$F$5:$L$40,7,FALSE))</f>
        <v>0</v>
      </c>
      <c r="H34" s="32"/>
      <c r="I34" s="45">
        <f t="shared" si="4"/>
      </c>
      <c r="J34" s="35" t="e">
        <f t="shared" si="5"/>
        <v>#VALUE!</v>
      </c>
      <c r="K34" s="8" t="e">
        <f>IF(VLOOKUP(C34,'Day-1'!$F$5:$M$40,8,FALSE)&gt;O$3," ",VLOOKUP(C34,'Day-1'!$F$5:$M$40,8,FALSE))</f>
        <v>#N/A</v>
      </c>
      <c r="L34" s="8">
        <f t="shared" si="6"/>
        <v>1</v>
      </c>
      <c r="M34" s="8" t="e">
        <f>IF(VLOOKUP(C34,'Day-2'!$F$5:$M$40,8,FALSE)&gt;O$3," ",VLOOKUP(C34,'Day-2'!$F$5:$M$40,8,FALSE))</f>
        <v>#N/A</v>
      </c>
      <c r="N34" s="8">
        <f t="shared" si="7"/>
        <v>1</v>
      </c>
      <c r="O34" s="8" t="e">
        <f>IF(VLOOKUP(C34,'Day-3'!$F$5:$M$40,8,FALSE)&gt;O$3," ",VLOOKUP(C34,'Day-3'!$F$5:$M$40,8,FALSE))</f>
        <v>#N/A</v>
      </c>
      <c r="P34" s="8">
        <f t="shared" si="0"/>
      </c>
      <c r="Q34" s="8" t="str">
        <f t="shared" si="8"/>
        <v> </v>
      </c>
      <c r="S34">
        <f>IF(C34=0," ",IF(COUNTIF($Q$6:$Q$41,$Q34)&gt;1,MAX($S$5:$S33)+0.01,0))</f>
        <v>0.28</v>
      </c>
      <c r="T34">
        <f t="shared" si="1"/>
      </c>
      <c r="U34">
        <f t="shared" si="2"/>
      </c>
      <c r="V34">
        <f t="shared" si="9"/>
      </c>
    </row>
    <row r="35" spans="1:22" ht="15">
      <c r="A35">
        <f t="shared" si="3"/>
      </c>
      <c r="B35" s="8">
        <v>70</v>
      </c>
      <c r="C35" s="8">
        <f>VLOOKUP(B35,FLIGHTS!$D$3:$E$38,2)</f>
      </c>
      <c r="D35" s="8"/>
      <c r="E35" s="41" t="str">
        <f>IF(ISNA(VLOOKUP($C35,'Day-1'!$F$5:$L$40,7,FALSE)),0,VLOOKUP($C35,'Day-1'!$F$5:$L$40,7,FALSE))</f>
        <v> </v>
      </c>
      <c r="F35" s="41">
        <f>IF(ISNA(VLOOKUP($C35,'Day-2'!$F$5:$L$40,7,FALSE)),0,VLOOKUP($C35,'Day-2'!$F$5:$L$40,7,FALSE))</f>
        <v>0</v>
      </c>
      <c r="G35" s="41">
        <f>IF(ISNA(VLOOKUP($C35,'Day-3'!$F$5:$L$40,7,FALSE)),0,VLOOKUP($C35,'Day-3'!$F$5:$L$40,7,FALSE))</f>
        <v>0</v>
      </c>
      <c r="H35" s="32"/>
      <c r="I35" s="45">
        <f t="shared" si="4"/>
      </c>
      <c r="J35" s="35" t="e">
        <f t="shared" si="5"/>
        <v>#VALUE!</v>
      </c>
      <c r="K35" s="8" t="e">
        <f>IF(VLOOKUP(C35,'Day-1'!$F$5:$M$40,8,FALSE)&gt;O$3," ",VLOOKUP(C35,'Day-1'!$F$5:$M$40,8,FALSE))</f>
        <v>#N/A</v>
      </c>
      <c r="L35" s="8">
        <f t="shared" si="6"/>
        <v>1</v>
      </c>
      <c r="M35" s="8" t="e">
        <f>IF(VLOOKUP(C35,'Day-2'!$F$5:$M$40,8,FALSE)&gt;O$3," ",VLOOKUP(C35,'Day-2'!$F$5:$M$40,8,FALSE))</f>
        <v>#N/A</v>
      </c>
      <c r="N35" s="8">
        <f t="shared" si="7"/>
        <v>1</v>
      </c>
      <c r="O35" s="8" t="e">
        <f>IF(VLOOKUP(C35,'Day-3'!$F$5:$M$40,8,FALSE)&gt;O$3," ",VLOOKUP(C35,'Day-3'!$F$5:$M$40,8,FALSE))</f>
        <v>#N/A</v>
      </c>
      <c r="P35" s="8">
        <f t="shared" si="0"/>
      </c>
      <c r="Q35" s="8" t="str">
        <f t="shared" si="8"/>
        <v> </v>
      </c>
      <c r="S35">
        <f>IF(C35=0," ",IF(COUNTIF($Q$6:$Q$41,$Q35)&gt;1,MAX($S$5:$S34)+0.01,0))</f>
        <v>0.29</v>
      </c>
      <c r="T35">
        <f t="shared" si="1"/>
      </c>
      <c r="U35">
        <f t="shared" si="2"/>
      </c>
      <c r="V35">
        <f t="shared" si="9"/>
      </c>
    </row>
    <row r="36" spans="1:22" ht="15">
      <c r="A36">
        <f t="shared" si="3"/>
      </c>
      <c r="B36" s="8">
        <v>71</v>
      </c>
      <c r="C36" s="8">
        <f>VLOOKUP(B36,FLIGHTS!$D$3:$E$38,2)</f>
      </c>
      <c r="D36" s="8"/>
      <c r="E36" s="41" t="str">
        <f>IF(ISNA(VLOOKUP($C36,'Day-1'!$F$5:$L$40,7,FALSE)),0,VLOOKUP($C36,'Day-1'!$F$5:$L$40,7,FALSE))</f>
        <v> </v>
      </c>
      <c r="F36" s="41">
        <f>IF(ISNA(VLOOKUP($C36,'Day-2'!$F$5:$L$40,7,FALSE)),0,VLOOKUP($C36,'Day-2'!$F$5:$L$40,7,FALSE))</f>
        <v>0</v>
      </c>
      <c r="G36" s="41">
        <f>IF(ISNA(VLOOKUP($C36,'Day-3'!$F$5:$L$40,7,FALSE)),0,VLOOKUP($C36,'Day-3'!$F$5:$L$40,7,FALSE))</f>
        <v>0</v>
      </c>
      <c r="H36" s="32"/>
      <c r="I36" s="45">
        <f t="shared" si="4"/>
      </c>
      <c r="J36" s="35" t="e">
        <f t="shared" si="5"/>
        <v>#VALUE!</v>
      </c>
      <c r="K36" s="8" t="e">
        <f>IF(VLOOKUP(C36,'Day-1'!$F$5:$M$40,8,FALSE)&gt;O$3," ",VLOOKUP(C36,'Day-1'!$F$5:$M$40,8,FALSE))</f>
        <v>#N/A</v>
      </c>
      <c r="L36" s="8">
        <f t="shared" si="6"/>
        <v>1</v>
      </c>
      <c r="M36" s="8" t="e">
        <f>IF(VLOOKUP(C36,'Day-2'!$F$5:$M$40,8,FALSE)&gt;O$3," ",VLOOKUP(C36,'Day-2'!$F$5:$M$40,8,FALSE))</f>
        <v>#N/A</v>
      </c>
      <c r="N36" s="8">
        <f t="shared" si="7"/>
        <v>1</v>
      </c>
      <c r="O36" s="8" t="e">
        <f>IF(VLOOKUP(C36,'Day-3'!$F$5:$M$40,8,FALSE)&gt;O$3," ",VLOOKUP(C36,'Day-3'!$F$5:$M$40,8,FALSE))</f>
        <v>#N/A</v>
      </c>
      <c r="P36" s="8">
        <f t="shared" si="0"/>
      </c>
      <c r="Q36" s="8" t="str">
        <f t="shared" si="8"/>
        <v> </v>
      </c>
      <c r="S36">
        <f>IF(C36=0," ",IF(COUNTIF($Q$6:$Q$41,$Q36)&gt;1,MAX($S$5:$S35)+0.01,0))</f>
        <v>0.3</v>
      </c>
      <c r="T36">
        <f t="shared" si="1"/>
      </c>
      <c r="U36">
        <f t="shared" si="2"/>
      </c>
      <c r="V36">
        <f t="shared" si="9"/>
      </c>
    </row>
    <row r="37" spans="1:22" ht="15">
      <c r="A37">
        <f t="shared" si="3"/>
      </c>
      <c r="B37" s="8">
        <v>72</v>
      </c>
      <c r="C37" s="8">
        <f>VLOOKUP(B37,FLIGHTS!$D$3:$E$38,2)</f>
      </c>
      <c r="D37" s="8"/>
      <c r="E37" s="41" t="str">
        <f>IF(ISNA(VLOOKUP($C37,'Day-1'!$F$5:$L$40,7,FALSE)),0,VLOOKUP($C37,'Day-1'!$F$5:$L$40,7,FALSE))</f>
        <v> </v>
      </c>
      <c r="F37" s="41">
        <f>IF(ISNA(VLOOKUP($C37,'Day-2'!$F$5:$L$40,7,FALSE)),0,VLOOKUP($C37,'Day-2'!$F$5:$L$40,7,FALSE))</f>
        <v>0</v>
      </c>
      <c r="G37" s="41">
        <f>IF(ISNA(VLOOKUP($C37,'Day-3'!$F$5:$L$40,7,FALSE)),0,VLOOKUP($C37,'Day-3'!$F$5:$L$40,7,FALSE))</f>
        <v>0</v>
      </c>
      <c r="H37" s="32"/>
      <c r="I37" s="45">
        <f t="shared" si="4"/>
      </c>
      <c r="J37" s="35" t="e">
        <f t="shared" si="5"/>
        <v>#VALUE!</v>
      </c>
      <c r="K37" s="8" t="e">
        <f>IF(VLOOKUP(C37,'Day-1'!$F$5:$M$40,8,FALSE)&gt;O$3," ",VLOOKUP(C37,'Day-1'!$F$5:$M$40,8,FALSE))</f>
        <v>#N/A</v>
      </c>
      <c r="L37" s="8">
        <f t="shared" si="6"/>
        <v>1</v>
      </c>
      <c r="M37" s="8" t="e">
        <f>IF(VLOOKUP(C37,'Day-2'!$F$5:$M$40,8,FALSE)&gt;O$3," ",VLOOKUP(C37,'Day-2'!$F$5:$M$40,8,FALSE))</f>
        <v>#N/A</v>
      </c>
      <c r="N37" s="8">
        <f t="shared" si="7"/>
        <v>1</v>
      </c>
      <c r="O37" s="8" t="e">
        <f>IF(VLOOKUP(C37,'Day-3'!$F$5:$M$40,8,FALSE)&gt;O$3," ",VLOOKUP(C37,'Day-3'!$F$5:$M$40,8,FALSE))</f>
        <v>#N/A</v>
      </c>
      <c r="P37" s="8">
        <f t="shared" si="0"/>
      </c>
      <c r="Q37" s="8" t="str">
        <f t="shared" si="8"/>
        <v> </v>
      </c>
      <c r="S37">
        <f>IF(C37=0," ",IF(COUNTIF($Q$6:$Q$41,$Q37)&gt;1,MAX($S$5:$S36)+0.01,0))</f>
        <v>0.31</v>
      </c>
      <c r="T37">
        <f t="shared" si="1"/>
      </c>
      <c r="U37">
        <f t="shared" si="2"/>
      </c>
      <c r="V37">
        <f t="shared" si="9"/>
      </c>
    </row>
    <row r="38" spans="1:22" ht="15">
      <c r="A38">
        <f t="shared" si="3"/>
      </c>
      <c r="B38" s="8">
        <v>73</v>
      </c>
      <c r="C38" s="8">
        <f>VLOOKUP(B38,FLIGHTS!$D$3:$E$38,2)</f>
      </c>
      <c r="D38" s="8"/>
      <c r="E38" s="41" t="str">
        <f>IF(ISNA(VLOOKUP($C38,'Day-1'!$F$5:$L$40,7,FALSE)),0,VLOOKUP($C38,'Day-1'!$F$5:$L$40,7,FALSE))</f>
        <v> </v>
      </c>
      <c r="F38" s="41">
        <f>IF(ISNA(VLOOKUP($C38,'Day-2'!$F$5:$L$40,7,FALSE)),0,VLOOKUP($C38,'Day-2'!$F$5:$L$40,7,FALSE))</f>
        <v>0</v>
      </c>
      <c r="G38" s="41">
        <f>IF(ISNA(VLOOKUP($C38,'Day-3'!$F$5:$L$40,7,FALSE)),0,VLOOKUP($C38,'Day-3'!$F$5:$L$40,7,FALSE))</f>
        <v>0</v>
      </c>
      <c r="H38" s="32"/>
      <c r="I38" s="45">
        <f t="shared" si="4"/>
      </c>
      <c r="J38" s="35" t="e">
        <f t="shared" si="5"/>
        <v>#VALUE!</v>
      </c>
      <c r="K38" s="8" t="e">
        <f>IF(VLOOKUP(C38,'Day-1'!$F$5:$M$40,8,FALSE)&gt;O$3," ",VLOOKUP(C38,'Day-1'!$F$5:$M$40,8,FALSE))</f>
        <v>#N/A</v>
      </c>
      <c r="L38" s="8">
        <f t="shared" si="6"/>
        <v>1</v>
      </c>
      <c r="M38" s="8" t="e">
        <f>IF(VLOOKUP(C38,'Day-2'!$F$5:$M$40,8,FALSE)&gt;O$3," ",VLOOKUP(C38,'Day-2'!$F$5:$M$40,8,FALSE))</f>
        <v>#N/A</v>
      </c>
      <c r="N38" s="8">
        <f t="shared" si="7"/>
        <v>1</v>
      </c>
      <c r="O38" s="8" t="e">
        <f>IF(VLOOKUP(C38,'Day-3'!$F$5:$M$40,8,FALSE)&gt;O$3," ",VLOOKUP(C38,'Day-3'!$F$5:$M$40,8,FALSE))</f>
        <v>#N/A</v>
      </c>
      <c r="P38" s="8">
        <f t="shared" si="0"/>
      </c>
      <c r="Q38" s="8" t="str">
        <f t="shared" si="8"/>
        <v> </v>
      </c>
      <c r="S38">
        <f>IF(C38=0," ",IF(COUNTIF($Q$6:$Q$41,$Q38)&gt;1,MAX($S$5:$S37)+0.01,0))</f>
        <v>0.32</v>
      </c>
      <c r="T38">
        <f t="shared" si="1"/>
      </c>
      <c r="U38">
        <f t="shared" si="2"/>
      </c>
      <c r="V38">
        <f t="shared" si="9"/>
      </c>
    </row>
    <row r="39" spans="1:22" ht="15">
      <c r="A39">
        <f t="shared" si="3"/>
      </c>
      <c r="B39" s="8">
        <v>74</v>
      </c>
      <c r="C39" s="8">
        <f>VLOOKUP(B39,FLIGHTS!$D$3:$E$38,2)</f>
      </c>
      <c r="D39" s="8"/>
      <c r="E39" s="41" t="str">
        <f>IF(ISNA(VLOOKUP($C39,'Day-1'!$F$5:$L$40,7,FALSE)),0,VLOOKUP($C39,'Day-1'!$F$5:$L$40,7,FALSE))</f>
        <v> </v>
      </c>
      <c r="F39" s="41">
        <f>IF(ISNA(VLOOKUP($C39,'Day-2'!$F$5:$L$40,7,FALSE)),0,VLOOKUP($C39,'Day-2'!$F$5:$L$40,7,FALSE))</f>
        <v>0</v>
      </c>
      <c r="G39" s="41">
        <f>IF(ISNA(VLOOKUP($C39,'Day-3'!$F$5:$L$40,7,FALSE)),0,VLOOKUP($C39,'Day-3'!$F$5:$L$40,7,FALSE))</f>
        <v>0</v>
      </c>
      <c r="H39" s="32"/>
      <c r="I39" s="45">
        <f t="shared" si="4"/>
      </c>
      <c r="J39" s="35" t="e">
        <f t="shared" si="5"/>
        <v>#VALUE!</v>
      </c>
      <c r="K39" s="8" t="e">
        <f>IF(VLOOKUP(C39,'Day-1'!$F$5:$M$40,8,FALSE)&gt;O$3," ",VLOOKUP(C39,'Day-1'!$F$5:$M$40,8,FALSE))</f>
        <v>#N/A</v>
      </c>
      <c r="L39" s="8">
        <f t="shared" si="6"/>
        <v>1</v>
      </c>
      <c r="M39" s="8" t="e">
        <f>IF(VLOOKUP(C39,'Day-2'!$F$5:$M$40,8,FALSE)&gt;O$3," ",VLOOKUP(C39,'Day-2'!$F$5:$M$40,8,FALSE))</f>
        <v>#N/A</v>
      </c>
      <c r="N39" s="8">
        <f t="shared" si="7"/>
        <v>1</v>
      </c>
      <c r="O39" s="8" t="e">
        <f>IF(VLOOKUP(C39,'Day-3'!$F$5:$M$40,8,FALSE)&gt;O$3," ",VLOOKUP(C39,'Day-3'!$F$5:$M$40,8,FALSE))</f>
        <v>#N/A</v>
      </c>
      <c r="P39" s="8">
        <f t="shared" si="0"/>
      </c>
      <c r="Q39" s="8" t="str">
        <f t="shared" si="8"/>
        <v> </v>
      </c>
      <c r="S39">
        <f>IF(C39=0," ",IF(COUNTIF($Q$6:$Q$41,$Q39)&gt;1,MAX($S$5:$S38)+0.01,0))</f>
        <v>0.33</v>
      </c>
      <c r="T39">
        <f t="shared" si="1"/>
      </c>
      <c r="U39">
        <f t="shared" si="2"/>
      </c>
      <c r="V39">
        <f t="shared" si="9"/>
      </c>
    </row>
    <row r="40" spans="1:22" ht="15">
      <c r="A40">
        <f t="shared" si="3"/>
      </c>
      <c r="B40" s="8">
        <v>75</v>
      </c>
      <c r="C40" s="8">
        <f>VLOOKUP(B40,FLIGHTS!$D$3:$E$38,2)</f>
      </c>
      <c r="D40" s="8"/>
      <c r="E40" s="41" t="str">
        <f>IF(ISNA(VLOOKUP($C40,'Day-1'!$F$5:$L$40,7,FALSE)),0,VLOOKUP($C40,'Day-1'!$F$5:$L$40,7,FALSE))</f>
        <v> </v>
      </c>
      <c r="F40" s="41">
        <f>IF(ISNA(VLOOKUP($C40,'Day-2'!$F$5:$L$40,7,FALSE)),0,VLOOKUP($C40,'Day-2'!$F$5:$L$40,7,FALSE))</f>
        <v>0</v>
      </c>
      <c r="G40" s="41">
        <f>IF(ISNA(VLOOKUP($C40,'Day-3'!$F$5:$L$40,7,FALSE)),0,VLOOKUP($C40,'Day-3'!$F$5:$L$40,7,FALSE))</f>
        <v>0</v>
      </c>
      <c r="H40" s="32"/>
      <c r="I40" s="45">
        <f t="shared" si="4"/>
      </c>
      <c r="J40" s="35" t="e">
        <f t="shared" si="5"/>
        <v>#VALUE!</v>
      </c>
      <c r="K40" s="8" t="e">
        <f>IF(VLOOKUP(C40,'Day-1'!$F$5:$M$40,8,FALSE)&gt;O$3," ",VLOOKUP(C40,'Day-1'!$F$5:$M$40,8,FALSE))</f>
        <v>#N/A</v>
      </c>
      <c r="L40" s="8">
        <f t="shared" si="6"/>
        <v>1</v>
      </c>
      <c r="M40" s="8" t="e">
        <f>IF(VLOOKUP(C40,'Day-2'!$F$5:$M$40,8,FALSE)&gt;O$3," ",VLOOKUP(C40,'Day-2'!$F$5:$M$40,8,FALSE))</f>
        <v>#N/A</v>
      </c>
      <c r="N40" s="8">
        <f t="shared" si="7"/>
        <v>1</v>
      </c>
      <c r="O40" s="8" t="e">
        <f>IF(VLOOKUP(C40,'Day-3'!$F$5:$M$40,8,FALSE)&gt;O$3," ",VLOOKUP(C40,'Day-3'!$F$5:$M$40,8,FALSE))</f>
        <v>#N/A</v>
      </c>
      <c r="P40" s="8">
        <f t="shared" si="0"/>
      </c>
      <c r="Q40" s="8" t="str">
        <f t="shared" si="8"/>
        <v> </v>
      </c>
      <c r="S40">
        <f>IF(C40=0," ",IF(COUNTIF($Q$6:$Q$41,$Q40)&gt;1,MAX($S$5:$S39)+0.01,0))</f>
        <v>0.34</v>
      </c>
      <c r="T40">
        <f t="shared" si="1"/>
      </c>
      <c r="U40">
        <f t="shared" si="2"/>
      </c>
      <c r="V40">
        <f t="shared" si="9"/>
      </c>
    </row>
    <row r="41" spans="1:22" ht="15">
      <c r="A41">
        <f t="shared" si="3"/>
      </c>
      <c r="B41" s="8">
        <v>76</v>
      </c>
      <c r="C41" s="8">
        <f>VLOOKUP(B41,FLIGHTS!$D$3:$E$38,2)</f>
      </c>
      <c r="D41" s="8"/>
      <c r="E41" s="41" t="str">
        <f>IF(ISNA(VLOOKUP($C41,'Day-1'!$F$5:$L$40,7,FALSE)),0,VLOOKUP($C41,'Day-1'!$F$5:$L$40,7,FALSE))</f>
        <v> </v>
      </c>
      <c r="F41" s="41">
        <f>IF(ISNA(VLOOKUP($C41,'Day-2'!$F$5:$L$40,7,FALSE)),0,VLOOKUP($C41,'Day-2'!$F$5:$L$40,7,FALSE))</f>
        <v>0</v>
      </c>
      <c r="G41" s="41">
        <f>IF(ISNA(VLOOKUP($C41,'Day-3'!$F$5:$L$40,7,FALSE)),0,VLOOKUP($C41,'Day-3'!$F$5:$L$40,7,FALSE))</f>
        <v>0</v>
      </c>
      <c r="H41" s="32"/>
      <c r="I41" s="45">
        <f t="shared" si="4"/>
      </c>
      <c r="J41" s="35" t="e">
        <f t="shared" si="5"/>
        <v>#VALUE!</v>
      </c>
      <c r="K41" s="8" t="e">
        <f>IF(VLOOKUP(C41,'Day-1'!$F$5:$M$40,8,FALSE)&gt;O$3," ",VLOOKUP(C41,'Day-1'!$F$5:$M$40,8,FALSE))</f>
        <v>#N/A</v>
      </c>
      <c r="L41" s="8">
        <f t="shared" si="6"/>
        <v>1</v>
      </c>
      <c r="M41" s="8" t="e">
        <f>IF(VLOOKUP(C41,'Day-2'!$F$5:$M$40,8,FALSE)&gt;O$3," ",VLOOKUP(C41,'Day-2'!$F$5:$M$40,8,FALSE))</f>
        <v>#N/A</v>
      </c>
      <c r="N41" s="8">
        <f t="shared" si="7"/>
        <v>1</v>
      </c>
      <c r="O41" s="8" t="e">
        <f>IF(VLOOKUP(C41,'Day-3'!$F$5:$M$40,8,FALSE)&gt;O$3," ",VLOOKUP(C41,'Day-3'!$F$5:$M$40,8,FALSE))</f>
        <v>#N/A</v>
      </c>
      <c r="P41" s="8">
        <f t="shared" si="0"/>
      </c>
      <c r="Q41" s="8" t="str">
        <f t="shared" si="8"/>
        <v> </v>
      </c>
      <c r="S41">
        <f>IF(C41=0," ",IF(COUNTIF($Q$6:$Q$41,$Q41)&gt;1,MAX($S$5:$S40)+0.01,0))</f>
        <v>0.35</v>
      </c>
      <c r="T41">
        <f t="shared" si="1"/>
      </c>
      <c r="U41">
        <f t="shared" si="2"/>
      </c>
      <c r="V41">
        <f t="shared" si="9"/>
      </c>
    </row>
    <row r="42" spans="2:10" ht="15">
      <c r="B42" s="7"/>
      <c r="C42" s="9"/>
      <c r="D42" s="7"/>
      <c r="E42" s="9"/>
      <c r="F42" s="9"/>
      <c r="G42" s="9"/>
      <c r="H42" s="9"/>
      <c r="I42" s="46"/>
      <c r="J42" s="9"/>
    </row>
    <row r="43" spans="2:10" ht="15">
      <c r="B43" s="7"/>
      <c r="C43" s="9"/>
      <c r="D43" s="7"/>
      <c r="E43" s="9"/>
      <c r="F43" s="9"/>
      <c r="G43" s="9"/>
      <c r="H43" s="9"/>
      <c r="I43" s="46"/>
      <c r="J43" s="9"/>
    </row>
    <row r="44" spans="2:10" ht="15">
      <c r="B44" s="7"/>
      <c r="C44" s="9"/>
      <c r="D44" s="7"/>
      <c r="E44" s="9"/>
      <c r="F44" s="9"/>
      <c r="G44" s="9"/>
      <c r="H44" s="9"/>
      <c r="I44" s="46"/>
      <c r="J44" s="9"/>
    </row>
    <row r="45" spans="2:10" ht="15">
      <c r="B45" s="7"/>
      <c r="C45" s="9"/>
      <c r="D45" s="7"/>
      <c r="E45" s="9"/>
      <c r="F45" s="9"/>
      <c r="G45" s="9"/>
      <c r="H45" s="9"/>
      <c r="I45" s="46"/>
      <c r="J45" s="9"/>
    </row>
    <row r="46" spans="2:10" ht="15">
      <c r="B46" s="7"/>
      <c r="C46" s="9"/>
      <c r="D46" s="7"/>
      <c r="E46" s="9"/>
      <c r="F46" s="9"/>
      <c r="G46" s="9"/>
      <c r="H46" s="9"/>
      <c r="I46" s="46"/>
      <c r="J46" s="9"/>
    </row>
    <row r="47" spans="2:10" ht="15">
      <c r="B47" s="7"/>
      <c r="C47" s="9"/>
      <c r="D47" s="7"/>
      <c r="E47" s="9"/>
      <c r="F47" s="9"/>
      <c r="G47" s="9"/>
      <c r="H47" s="9"/>
      <c r="I47" s="46"/>
      <c r="J47" s="9"/>
    </row>
    <row r="48" spans="2:10" ht="15">
      <c r="B48" s="7"/>
      <c r="C48" s="9"/>
      <c r="D48" s="7"/>
      <c r="E48" s="9"/>
      <c r="F48" s="9"/>
      <c r="G48" s="9"/>
      <c r="H48" s="9"/>
      <c r="I48" s="46"/>
      <c r="J48" s="9"/>
    </row>
    <row r="49" spans="2:10" ht="15">
      <c r="B49" s="7"/>
      <c r="C49" s="9"/>
      <c r="D49" s="7"/>
      <c r="E49" s="9"/>
      <c r="F49" s="9"/>
      <c r="G49" s="9"/>
      <c r="H49" s="9"/>
      <c r="I49" s="46"/>
      <c r="J49" s="9"/>
    </row>
    <row r="50" spans="2:10" ht="15">
      <c r="B50" s="7"/>
      <c r="C50" s="9"/>
      <c r="D50" s="7"/>
      <c r="E50" s="9"/>
      <c r="F50" s="9"/>
      <c r="G50" s="9"/>
      <c r="H50" s="9"/>
      <c r="I50" s="46"/>
      <c r="J50" s="9"/>
    </row>
    <row r="51" spans="2:10" ht="15">
      <c r="B51" s="7"/>
      <c r="C51" s="9"/>
      <c r="D51" s="7"/>
      <c r="E51" s="9"/>
      <c r="F51" s="9"/>
      <c r="G51" s="9"/>
      <c r="H51" s="9"/>
      <c r="I51" s="46"/>
      <c r="J51" s="9"/>
    </row>
    <row r="52" spans="2:10" ht="15">
      <c r="B52" s="7"/>
      <c r="C52" s="9"/>
      <c r="D52" s="7"/>
      <c r="E52" s="9"/>
      <c r="F52" s="9"/>
      <c r="G52" s="9"/>
      <c r="H52" s="9"/>
      <c r="I52" s="46"/>
      <c r="J52" s="9"/>
    </row>
  </sheetData>
  <sheetProtection/>
  <mergeCells count="4">
    <mergeCell ref="B2:I2"/>
    <mergeCell ref="K2:P2"/>
    <mergeCell ref="K3:M3"/>
    <mergeCell ref="B1:Q1"/>
  </mergeCells>
  <printOptions horizontalCentered="1" verticalCentered="1"/>
  <pageMargins left="0.5" right="0.5" top="0.5" bottom="0.5" header="0.5" footer="0.5"/>
  <pageSetup horizontalDpi="300" verticalDpi="3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1"/>
  <sheetViews>
    <sheetView showZeros="0" zoomScale="75" zoomScaleNormal="75" zoomScalePageLayoutView="0" workbookViewId="0" topLeftCell="B1">
      <selection activeCell="R1" sqref="R1"/>
    </sheetView>
  </sheetViews>
  <sheetFormatPr defaultColWidth="9.140625" defaultRowHeight="12.75"/>
  <cols>
    <col min="1" max="1" width="0" style="0" hidden="1" customWidth="1"/>
    <col min="2" max="2" width="8.28125" style="0" bestFit="1" customWidth="1"/>
    <col min="3" max="3" width="26.140625" style="0" customWidth="1"/>
    <col min="4" max="4" width="3.28125" style="0" customWidth="1"/>
    <col min="5" max="7" width="9.8515625" style="0" bestFit="1" customWidth="1"/>
    <col min="8" max="8" width="1.7109375" style="0" customWidth="1"/>
    <col min="9" max="9" width="12.57421875" style="48" customWidth="1"/>
    <col min="10" max="10" width="9.140625" style="0" hidden="1" customWidth="1"/>
    <col min="11" max="11" width="11.00390625" style="0" bestFit="1" customWidth="1"/>
    <col min="12" max="12" width="9.140625" style="0" hidden="1" customWidth="1"/>
    <col min="13" max="13" width="11.00390625" style="0" bestFit="1" customWidth="1"/>
    <col min="14" max="14" width="9.140625" style="0" hidden="1" customWidth="1"/>
    <col min="15" max="15" width="11.00390625" style="0" bestFit="1" customWidth="1"/>
    <col min="17" max="17" width="11.8515625" style="0" customWidth="1"/>
    <col min="19" max="23" width="9.140625" style="0" hidden="1" customWidth="1"/>
  </cols>
  <sheetData>
    <row r="1" spans="2:17" s="66" customFormat="1" ht="30" customHeight="1" thickBot="1">
      <c r="B1" s="251" t="str">
        <f>'Day-1'!B1</f>
        <v>Team Championship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2:17" ht="25.5" customHeight="1" thickBot="1">
      <c r="B2" s="241" t="s">
        <v>15</v>
      </c>
      <c r="C2" s="242"/>
      <c r="D2" s="242"/>
      <c r="E2" s="242"/>
      <c r="F2" s="242"/>
      <c r="G2" s="242"/>
      <c r="H2" s="242"/>
      <c r="I2" s="243"/>
      <c r="J2" s="33"/>
      <c r="K2" s="249" t="s">
        <v>34</v>
      </c>
      <c r="L2" s="250"/>
      <c r="M2" s="250"/>
      <c r="N2" s="250"/>
      <c r="O2" s="250"/>
      <c r="P2" s="246"/>
      <c r="Q2" s="3"/>
    </row>
    <row r="3" spans="2:17" ht="25.5" customHeight="1">
      <c r="B3" s="50"/>
      <c r="C3" s="51"/>
      <c r="D3" s="51"/>
      <c r="E3" s="51"/>
      <c r="F3" s="51"/>
      <c r="G3" s="51"/>
      <c r="H3" s="51"/>
      <c r="I3" s="51"/>
      <c r="J3" s="33"/>
      <c r="K3" s="247" t="s">
        <v>35</v>
      </c>
      <c r="L3" s="247"/>
      <c r="M3" s="247"/>
      <c r="N3" s="52"/>
      <c r="O3" s="38">
        <f>'FLIGHT-A'!O3</f>
        <v>36</v>
      </c>
      <c r="P3" s="37"/>
      <c r="Q3" s="38">
        <f>'FLIGHT-A'!Q3</f>
        <v>36</v>
      </c>
    </row>
    <row r="4" spans="2:17" s="2" customFormat="1" ht="16.5" thickBot="1">
      <c r="B4" s="10" t="s">
        <v>10</v>
      </c>
      <c r="C4" s="10" t="s">
        <v>2</v>
      </c>
      <c r="D4" s="10"/>
      <c r="E4" s="10" t="s">
        <v>6</v>
      </c>
      <c r="F4" s="10" t="s">
        <v>7</v>
      </c>
      <c r="G4" s="10" t="s">
        <v>8</v>
      </c>
      <c r="H4" s="10"/>
      <c r="I4" s="43" t="s">
        <v>9</v>
      </c>
      <c r="J4" s="38"/>
      <c r="K4" s="39" t="s">
        <v>28</v>
      </c>
      <c r="L4" s="39"/>
      <c r="M4" s="39" t="s">
        <v>29</v>
      </c>
      <c r="N4" s="3"/>
      <c r="O4" s="40" t="s">
        <v>30</v>
      </c>
      <c r="P4" s="3"/>
      <c r="Q4" s="40" t="s">
        <v>31</v>
      </c>
    </row>
    <row r="5" spans="2:17" s="2" customFormat="1" ht="15.75" thickTop="1">
      <c r="B5" s="7"/>
      <c r="C5" s="9"/>
      <c r="D5" s="9"/>
      <c r="E5" s="9"/>
      <c r="F5" s="9"/>
      <c r="G5" s="9"/>
      <c r="H5" s="9"/>
      <c r="I5" s="44"/>
      <c r="J5" s="34"/>
      <c r="K5"/>
      <c r="L5"/>
      <c r="M5"/>
      <c r="N5"/>
      <c r="O5"/>
      <c r="P5"/>
      <c r="Q5"/>
    </row>
    <row r="6" spans="1:22" s="9" customFormat="1" ht="15">
      <c r="A6" s="9" t="e">
        <f>P6</f>
        <v>#N/A</v>
      </c>
      <c r="B6" s="8">
        <v>81</v>
      </c>
      <c r="C6" s="8" t="e">
        <f>VLOOKUP(B6,FLIGHTS!$G$3:$H$38,2,FALSE)</f>
        <v>#N/A</v>
      </c>
      <c r="D6" s="8"/>
      <c r="E6" s="41">
        <f>IF(ISNA(VLOOKUP($C6,'Day-1'!$G$5:$L$40,6,FALSE)),0,VLOOKUP($C6,'Day-1'!$G$5:$L$40,6,FALSE))</f>
        <v>0</v>
      </c>
      <c r="F6" s="41">
        <f>IF(ISNA(VLOOKUP($C6,'Day-2'!$G$5:$L$40,6,FALSE)),0,VLOOKUP($C6,'Day-2'!$G$5:$L$40,6,FALSE))</f>
        <v>0</v>
      </c>
      <c r="G6" s="41">
        <f>IF(ISNA(VLOOKUP($C6,'Day-3'!$G$5:$L$40,6,FALSE)),0,VLOOKUP($C6,'Day-3'!$G$5:$L$40,6,FALSE))</f>
        <v>0</v>
      </c>
      <c r="H6" s="32"/>
      <c r="I6" s="45" t="e">
        <f>IF(C6="","",SUM(E6:H6))</f>
        <v>#N/A</v>
      </c>
      <c r="J6" s="35">
        <f>RANK(E6,E$6:E$41,1)</f>
        <v>1</v>
      </c>
      <c r="K6" s="8" t="e">
        <f>IF(VLOOKUP(C6,'Day-1'!$G$5:$M$40,7,FALSE)&gt;O$3," ",VLOOKUP(C6,'Day-1'!$G$5:$M$40,7,FALSE))</f>
        <v>#N/A</v>
      </c>
      <c r="L6" s="8">
        <f>RANK(F6,F$6:F$41,1)</f>
        <v>1</v>
      </c>
      <c r="M6" s="8" t="e">
        <f>IF(VLOOKUP(C6,'Day-2'!$G$5:$M$40,7,FALSE)&gt;O$3," ",VLOOKUP(C6,'Day-2'!$G$5:$M$40,7,FALSE))</f>
        <v>#N/A</v>
      </c>
      <c r="N6" s="8">
        <f>RANK(G6,G$6:G$41,1)</f>
        <v>1</v>
      </c>
      <c r="O6" s="8" t="e">
        <f>IF(VLOOKUP(C6,'Day-3'!$G$5:$M$40,7,FALSE)&gt;O$3," ",VLOOKUP(C6,'Day-3'!$G$5:$M$40,7,FALSE))</f>
        <v>#N/A</v>
      </c>
      <c r="P6" s="8" t="e">
        <f aca="true" t="shared" si="0" ref="P6:P41">IF(C6="","",RANK(I6,I$6:I$41,1))</f>
        <v>#N/A</v>
      </c>
      <c r="Q6" s="8" t="e">
        <f>IF(P6&gt;$Q$3," ",P6)</f>
        <v>#N/A</v>
      </c>
      <c r="T6" s="9" t="e">
        <f aca="true" t="shared" si="1" ref="T6:T41">IF(C6="","",Q6+S6)</f>
        <v>#N/A</v>
      </c>
      <c r="U6" s="9" t="e">
        <f aca="true" t="shared" si="2" ref="U6:U14">IF(C6="","",RANK(T6,$T$6:$T$41,1))</f>
        <v>#N/A</v>
      </c>
      <c r="V6" s="9" t="e">
        <f>C6</f>
        <v>#N/A</v>
      </c>
    </row>
    <row r="7" spans="1:22" s="9" customFormat="1" ht="15">
      <c r="A7" s="9">
        <f aca="true" t="shared" si="3" ref="A7:A41">P7</f>
      </c>
      <c r="B7" s="8">
        <v>82</v>
      </c>
      <c r="C7" s="8">
        <f>VLOOKUP(B7,FLIGHTS!$G$3:$H$38,2,FALSE)</f>
      </c>
      <c r="D7" s="8"/>
      <c r="E7" s="41" t="str">
        <f>IF(ISNA(VLOOKUP($C7,'Day-1'!$G$5:$L$40,6,FALSE)),0,VLOOKUP($C7,'Day-1'!$G$5:$L$40,6,FALSE))</f>
        <v> </v>
      </c>
      <c r="F7" s="41">
        <f>IF(ISNA(VLOOKUP($C7,'Day-2'!$G$5:$L$40,6,FALSE)),0,VLOOKUP($C7,'Day-2'!$G$5:$L$40,6,FALSE))</f>
        <v>0</v>
      </c>
      <c r="G7" s="41">
        <f>IF(ISNA(VLOOKUP($C7,'Day-3'!$G$5:$L$40,6,FALSE)),0,VLOOKUP($C7,'Day-3'!$G$5:$L$40,6,FALSE))</f>
        <v>0</v>
      </c>
      <c r="H7" s="32"/>
      <c r="I7" s="45">
        <f aca="true" t="shared" si="4" ref="I7:I41">IF(C7="","",SUM(E7:H7))</f>
      </c>
      <c r="J7" s="35" t="e">
        <f aca="true" t="shared" si="5" ref="J7:J41">RANK(E7,E$6:E$41,1)</f>
        <v>#VALUE!</v>
      </c>
      <c r="K7" s="8" t="e">
        <f>IF(VLOOKUP(C7,'Day-1'!$G$5:$M$40,7,FALSE)&gt;O$3," ",VLOOKUP(C7,'Day-1'!$G$5:$M$40,7,FALSE))</f>
        <v>#N/A</v>
      </c>
      <c r="L7" s="8">
        <f aca="true" t="shared" si="6" ref="L7:L41">RANK(F7,F$6:F$41,1)</f>
        <v>1</v>
      </c>
      <c r="M7" s="8" t="e">
        <f>IF(VLOOKUP(C7,'Day-2'!$G$5:$M$40,7,FALSE)&gt;O$3," ",VLOOKUP(C7,'Day-2'!$G$5:$M$40,7,FALSE))</f>
        <v>#N/A</v>
      </c>
      <c r="N7" s="8">
        <f aca="true" t="shared" si="7" ref="N7:N41">RANK(G7,G$6:G$41,1)</f>
        <v>1</v>
      </c>
      <c r="O7" s="8" t="e">
        <f>IF(VLOOKUP(C7,'Day-3'!$G$5:$M$40,7,FALSE)&gt;O$3," ",VLOOKUP(C7,'Day-3'!$G$5:$M$40,7,FALSE))</f>
        <v>#N/A</v>
      </c>
      <c r="P7" s="8">
        <f t="shared" si="0"/>
      </c>
      <c r="Q7" s="8" t="str">
        <f aca="true" t="shared" si="8" ref="Q7:Q41">IF(P7&gt;$Q$3," ",P7)</f>
        <v> </v>
      </c>
      <c r="S7" s="9">
        <f>IF(C7=0," ",IF(COUNTIF($Q$6:$Q$41,$Q7)&gt;1,MAX($S$5:$S6)+0.01,0))</f>
        <v>0.01</v>
      </c>
      <c r="T7" s="9">
        <f t="shared" si="1"/>
      </c>
      <c r="U7" s="9">
        <f t="shared" si="2"/>
      </c>
      <c r="V7" s="9">
        <f aca="true" t="shared" si="9" ref="V7:V41">C7</f>
      </c>
    </row>
    <row r="8" spans="1:22" s="9" customFormat="1" ht="15">
      <c r="A8" s="9">
        <f t="shared" si="3"/>
      </c>
      <c r="B8" s="8">
        <v>83</v>
      </c>
      <c r="C8" s="8">
        <f>VLOOKUP(B8,FLIGHTS!$G$3:$H$38,2,FALSE)</f>
      </c>
      <c r="D8" s="8"/>
      <c r="E8" s="41" t="str">
        <f>IF(ISNA(VLOOKUP($C8,'Day-1'!$G$5:$L$40,6,FALSE)),0,VLOOKUP($C8,'Day-1'!$G$5:$L$40,6,FALSE))</f>
        <v> </v>
      </c>
      <c r="F8" s="41">
        <f>IF(ISNA(VLOOKUP($C8,'Day-2'!$G$5:$L$40,6,FALSE)),0,VLOOKUP($C8,'Day-2'!$G$5:$L$40,6,FALSE))</f>
        <v>0</v>
      </c>
      <c r="G8" s="41">
        <f>IF(ISNA(VLOOKUP($C8,'Day-3'!$G$5:$L$40,6,FALSE)),0,VLOOKUP($C8,'Day-3'!$G$5:$L$40,6,FALSE))</f>
        <v>0</v>
      </c>
      <c r="H8" s="32"/>
      <c r="I8" s="45">
        <f t="shared" si="4"/>
      </c>
      <c r="J8" s="35" t="e">
        <f t="shared" si="5"/>
        <v>#VALUE!</v>
      </c>
      <c r="K8" s="8" t="e">
        <f>IF(VLOOKUP(C8,'Day-1'!$G$5:$M$40,7,FALSE)&gt;O$3," ",VLOOKUP(C8,'Day-1'!$G$5:$M$40,7,FALSE))</f>
        <v>#N/A</v>
      </c>
      <c r="L8" s="8">
        <f t="shared" si="6"/>
        <v>1</v>
      </c>
      <c r="M8" s="8" t="e">
        <f>IF(VLOOKUP(C8,'Day-2'!$G$5:$M$40,7,FALSE)&gt;O$3," ",VLOOKUP(C8,'Day-2'!$G$5:$M$40,7,FALSE))</f>
        <v>#N/A</v>
      </c>
      <c r="N8" s="8">
        <f t="shared" si="7"/>
        <v>1</v>
      </c>
      <c r="O8" s="8" t="e">
        <f>IF(VLOOKUP(C8,'Day-3'!$G$5:$M$40,7,FALSE)&gt;O$3," ",VLOOKUP(C8,'Day-3'!$G$5:$M$40,7,FALSE))</f>
        <v>#N/A</v>
      </c>
      <c r="P8" s="8">
        <f t="shared" si="0"/>
      </c>
      <c r="Q8" s="8" t="str">
        <f t="shared" si="8"/>
        <v> </v>
      </c>
      <c r="S8" s="9">
        <f>IF(C8=0," ",IF(COUNTIF($Q$6:$Q$41,$Q8)&gt;1,MAX($S$5:$S7)+0.01,0))</f>
        <v>0.02</v>
      </c>
      <c r="T8" s="9">
        <f t="shared" si="1"/>
      </c>
      <c r="U8" s="9">
        <f t="shared" si="2"/>
      </c>
      <c r="V8" s="9">
        <f t="shared" si="9"/>
      </c>
    </row>
    <row r="9" spans="1:22" s="9" customFormat="1" ht="15">
      <c r="A9" s="9">
        <f t="shared" si="3"/>
      </c>
      <c r="B9" s="8">
        <v>84</v>
      </c>
      <c r="C9" s="8">
        <f>VLOOKUP(B9,FLIGHTS!$G$3:$H$38,2,FALSE)</f>
      </c>
      <c r="D9" s="8"/>
      <c r="E9" s="41" t="str">
        <f>IF(ISNA(VLOOKUP($C9,'Day-1'!$G$5:$L$40,6,FALSE)),0,VLOOKUP($C9,'Day-1'!$G$5:$L$40,6,FALSE))</f>
        <v> </v>
      </c>
      <c r="F9" s="41">
        <f>IF(ISNA(VLOOKUP($C9,'Day-2'!$G$5:$L$40,6,FALSE)),0,VLOOKUP($C9,'Day-2'!$G$5:$L$40,6,FALSE))</f>
        <v>0</v>
      </c>
      <c r="G9" s="41">
        <f>IF(ISNA(VLOOKUP($C9,'Day-3'!$G$5:$L$40,6,FALSE)),0,VLOOKUP($C9,'Day-3'!$G$5:$L$40,6,FALSE))</f>
        <v>0</v>
      </c>
      <c r="H9" s="32"/>
      <c r="I9" s="45">
        <f t="shared" si="4"/>
      </c>
      <c r="J9" s="35" t="e">
        <f t="shared" si="5"/>
        <v>#VALUE!</v>
      </c>
      <c r="K9" s="8" t="e">
        <f>IF(VLOOKUP(C9,'Day-1'!$G$5:$M$40,7,FALSE)&gt;O$3," ",VLOOKUP(C9,'Day-1'!$G$5:$M$40,7,FALSE))</f>
        <v>#N/A</v>
      </c>
      <c r="L9" s="8">
        <f t="shared" si="6"/>
        <v>1</v>
      </c>
      <c r="M9" s="8" t="e">
        <f>IF(VLOOKUP(C9,'Day-2'!$G$5:$M$40,7,FALSE)&gt;O$3," ",VLOOKUP(C9,'Day-2'!$G$5:$M$40,7,FALSE))</f>
        <v>#N/A</v>
      </c>
      <c r="N9" s="8">
        <f t="shared" si="7"/>
        <v>1</v>
      </c>
      <c r="O9" s="8" t="e">
        <f>IF(VLOOKUP(C9,'Day-3'!$G$5:$M$40,7,FALSE)&gt;O$3," ",VLOOKUP(C9,'Day-3'!$G$5:$M$40,7,FALSE))</f>
        <v>#N/A</v>
      </c>
      <c r="P9" s="8">
        <f t="shared" si="0"/>
      </c>
      <c r="Q9" s="8" t="str">
        <f t="shared" si="8"/>
        <v> </v>
      </c>
      <c r="S9" s="9">
        <f>IF(C9=0," ",IF(COUNTIF($Q$6:$Q$41,$Q9)&gt;1,MAX($S$5:$S8)+0.01,0))</f>
        <v>0.03</v>
      </c>
      <c r="T9" s="9">
        <f t="shared" si="1"/>
      </c>
      <c r="U9" s="9">
        <f t="shared" si="2"/>
      </c>
      <c r="V9" s="9">
        <f t="shared" si="9"/>
      </c>
    </row>
    <row r="10" spans="1:22" s="9" customFormat="1" ht="15">
      <c r="A10" s="9">
        <f t="shared" si="3"/>
      </c>
      <c r="B10" s="8">
        <v>85</v>
      </c>
      <c r="C10" s="8">
        <f>VLOOKUP(B10,FLIGHTS!$G$3:$H$38,2,FALSE)</f>
      </c>
      <c r="D10" s="8"/>
      <c r="E10" s="41" t="str">
        <f>IF(ISNA(VLOOKUP($C10,'Day-1'!$G$5:$L$40,6,FALSE)),0,VLOOKUP($C10,'Day-1'!$G$5:$L$40,6,FALSE))</f>
        <v> </v>
      </c>
      <c r="F10" s="41">
        <f>IF(ISNA(VLOOKUP($C10,'Day-2'!$G$5:$L$40,6,FALSE)),0,VLOOKUP($C10,'Day-2'!$G$5:$L$40,6,FALSE))</f>
        <v>0</v>
      </c>
      <c r="G10" s="41">
        <f>IF(ISNA(VLOOKUP($C10,'Day-3'!$G$5:$L$40,6,FALSE)),0,VLOOKUP($C10,'Day-3'!$G$5:$L$40,6,FALSE))</f>
        <v>0</v>
      </c>
      <c r="H10" s="32"/>
      <c r="I10" s="45">
        <f t="shared" si="4"/>
      </c>
      <c r="J10" s="35" t="e">
        <f t="shared" si="5"/>
        <v>#VALUE!</v>
      </c>
      <c r="K10" s="8" t="e">
        <f>IF(VLOOKUP(C10,'Day-1'!$G$5:$M$40,7,FALSE)&gt;O$3," ",VLOOKUP(C10,'Day-1'!$G$5:$M$40,7,FALSE))</f>
        <v>#N/A</v>
      </c>
      <c r="L10" s="8">
        <f t="shared" si="6"/>
        <v>1</v>
      </c>
      <c r="M10" s="8" t="e">
        <f>IF(VLOOKUP(C10,'Day-2'!$G$5:$M$40,7,FALSE)&gt;O$3," ",VLOOKUP(C10,'Day-2'!$G$5:$M$40,7,FALSE))</f>
        <v>#N/A</v>
      </c>
      <c r="N10" s="8">
        <f t="shared" si="7"/>
        <v>1</v>
      </c>
      <c r="O10" s="8" t="e">
        <f>IF(VLOOKUP(C10,'Day-3'!$G$5:$M$40,7,FALSE)&gt;O$3," ",VLOOKUP(C10,'Day-3'!$G$5:$M$40,7,FALSE))</f>
        <v>#N/A</v>
      </c>
      <c r="P10" s="8">
        <f t="shared" si="0"/>
      </c>
      <c r="Q10" s="8" t="str">
        <f t="shared" si="8"/>
        <v> </v>
      </c>
      <c r="S10" s="9">
        <f>IF(C10=0," ",IF(COUNTIF($Q$6:$Q$41,$Q10)&gt;1,MAX($S$5:$S9)+0.01,0))</f>
        <v>0.04</v>
      </c>
      <c r="T10" s="9">
        <f t="shared" si="1"/>
      </c>
      <c r="U10" s="9">
        <f t="shared" si="2"/>
      </c>
      <c r="V10" s="9">
        <f t="shared" si="9"/>
      </c>
    </row>
    <row r="11" spans="1:22" s="9" customFormat="1" ht="15">
      <c r="A11" s="9">
        <f t="shared" si="3"/>
      </c>
      <c r="B11" s="8">
        <v>86</v>
      </c>
      <c r="C11" s="8">
        <f>VLOOKUP(B11,FLIGHTS!$G$3:$H$38,2,FALSE)</f>
      </c>
      <c r="D11" s="8"/>
      <c r="E11" s="41" t="str">
        <f>IF(ISNA(VLOOKUP($C11,'Day-1'!$G$5:$L$40,6,FALSE)),0,VLOOKUP($C11,'Day-1'!$G$5:$L$40,6,FALSE))</f>
        <v> </v>
      </c>
      <c r="F11" s="41">
        <f>IF(ISNA(VLOOKUP($C11,'Day-2'!$G$5:$L$40,6,FALSE)),0,VLOOKUP($C11,'Day-2'!$G$5:$L$40,6,FALSE))</f>
        <v>0</v>
      </c>
      <c r="G11" s="41">
        <f>IF(ISNA(VLOOKUP($C11,'Day-3'!$G$5:$L$40,6,FALSE)),0,VLOOKUP($C11,'Day-3'!$G$5:$L$40,6,FALSE))</f>
        <v>0</v>
      </c>
      <c r="H11" s="32"/>
      <c r="I11" s="45">
        <f t="shared" si="4"/>
      </c>
      <c r="J11" s="35" t="e">
        <f t="shared" si="5"/>
        <v>#VALUE!</v>
      </c>
      <c r="K11" s="8" t="e">
        <f>IF(VLOOKUP(C11,'Day-1'!$G$5:$M$40,7,FALSE)&gt;O$3," ",VLOOKUP(C11,'Day-1'!$G$5:$M$40,7,FALSE))</f>
        <v>#N/A</v>
      </c>
      <c r="L11" s="8">
        <f t="shared" si="6"/>
        <v>1</v>
      </c>
      <c r="M11" s="8" t="e">
        <f>IF(VLOOKUP(C11,'Day-2'!$G$5:$M$40,7,FALSE)&gt;O$3," ",VLOOKUP(C11,'Day-2'!$G$5:$M$40,7,FALSE))</f>
        <v>#N/A</v>
      </c>
      <c r="N11" s="8">
        <f t="shared" si="7"/>
        <v>1</v>
      </c>
      <c r="O11" s="8" t="e">
        <f>IF(VLOOKUP(C11,'Day-3'!$G$5:$M$40,7,FALSE)&gt;O$3," ",VLOOKUP(C11,'Day-3'!$G$5:$M$40,7,FALSE))</f>
        <v>#N/A</v>
      </c>
      <c r="P11" s="8">
        <f t="shared" si="0"/>
      </c>
      <c r="Q11" s="8" t="str">
        <f t="shared" si="8"/>
        <v> </v>
      </c>
      <c r="S11" s="9">
        <f>IF(C11=0," ",IF(COUNTIF($Q$6:$Q$41,$Q11)&gt;1,MAX($S$5:$S10)+0.01,0))</f>
        <v>0.05</v>
      </c>
      <c r="T11" s="9">
        <f t="shared" si="1"/>
      </c>
      <c r="U11" s="9">
        <f t="shared" si="2"/>
      </c>
      <c r="V11" s="9">
        <f t="shared" si="9"/>
      </c>
    </row>
    <row r="12" spans="1:22" s="9" customFormat="1" ht="15">
      <c r="A12" s="9">
        <f t="shared" si="3"/>
      </c>
      <c r="B12" s="8">
        <v>87</v>
      </c>
      <c r="C12" s="8">
        <f>VLOOKUP(B12,FLIGHTS!$G$3:$H$38,2,FALSE)</f>
      </c>
      <c r="D12" s="8"/>
      <c r="E12" s="41" t="str">
        <f>IF(ISNA(VLOOKUP($C12,'Day-1'!$G$5:$L$40,6,FALSE)),0,VLOOKUP($C12,'Day-1'!$G$5:$L$40,6,FALSE))</f>
        <v> </v>
      </c>
      <c r="F12" s="41">
        <f>IF(ISNA(VLOOKUP($C12,'Day-2'!$G$5:$L$40,6,FALSE)),0,VLOOKUP($C12,'Day-2'!$G$5:$L$40,6,FALSE))</f>
        <v>0</v>
      </c>
      <c r="G12" s="41">
        <f>IF(ISNA(VLOOKUP($C12,'Day-3'!$G$5:$L$40,6,FALSE)),0,VLOOKUP($C12,'Day-3'!$G$5:$L$40,6,FALSE))</f>
        <v>0</v>
      </c>
      <c r="H12" s="32"/>
      <c r="I12" s="45">
        <f t="shared" si="4"/>
      </c>
      <c r="J12" s="35" t="e">
        <f t="shared" si="5"/>
        <v>#VALUE!</v>
      </c>
      <c r="K12" s="8" t="e">
        <f>IF(VLOOKUP(C12,'Day-1'!$G$5:$M$40,7,FALSE)&gt;O$3," ",VLOOKUP(C12,'Day-1'!$G$5:$M$40,7,FALSE))</f>
        <v>#N/A</v>
      </c>
      <c r="L12" s="8">
        <f t="shared" si="6"/>
        <v>1</v>
      </c>
      <c r="M12" s="8" t="e">
        <f>IF(VLOOKUP(C12,'Day-2'!$G$5:$M$40,7,FALSE)&gt;O$3," ",VLOOKUP(C12,'Day-2'!$G$5:$M$40,7,FALSE))</f>
        <v>#N/A</v>
      </c>
      <c r="N12" s="8">
        <f t="shared" si="7"/>
        <v>1</v>
      </c>
      <c r="O12" s="8" t="e">
        <f>IF(VLOOKUP(C12,'Day-3'!$G$5:$M$40,7,FALSE)&gt;O$3," ",VLOOKUP(C12,'Day-3'!$G$5:$M$40,7,FALSE))</f>
        <v>#N/A</v>
      </c>
      <c r="P12" s="8">
        <f t="shared" si="0"/>
      </c>
      <c r="Q12" s="8" t="str">
        <f t="shared" si="8"/>
        <v> </v>
      </c>
      <c r="S12" s="9">
        <f>IF(C12=0," ",IF(COUNTIF($Q$6:$Q$41,$Q12)&gt;1,MAX($S$5:$S11)+0.01,0))</f>
        <v>0.06</v>
      </c>
      <c r="T12" s="9">
        <f t="shared" si="1"/>
      </c>
      <c r="U12" s="9">
        <f t="shared" si="2"/>
      </c>
      <c r="V12" s="9">
        <f t="shared" si="9"/>
      </c>
    </row>
    <row r="13" spans="1:22" s="9" customFormat="1" ht="15">
      <c r="A13" s="9">
        <f t="shared" si="3"/>
      </c>
      <c r="B13" s="8">
        <v>88</v>
      </c>
      <c r="C13" s="8">
        <f>VLOOKUP(B13,FLIGHTS!$G$3:$H$38,2,FALSE)</f>
      </c>
      <c r="D13" s="8"/>
      <c r="E13" s="41" t="str">
        <f>IF(ISNA(VLOOKUP($C13,'Day-1'!$G$5:$L$40,6,FALSE)),0,VLOOKUP($C13,'Day-1'!$G$5:$L$40,6,FALSE))</f>
        <v> </v>
      </c>
      <c r="F13" s="41">
        <f>IF(ISNA(VLOOKUP($C13,'Day-2'!$G$5:$L$40,6,FALSE)),0,VLOOKUP($C13,'Day-2'!$G$5:$L$40,6,FALSE))</f>
        <v>0</v>
      </c>
      <c r="G13" s="41">
        <f>IF(ISNA(VLOOKUP($C13,'Day-3'!$G$5:$L$40,6,FALSE)),0,VLOOKUP($C13,'Day-3'!$G$5:$L$40,6,FALSE))</f>
        <v>0</v>
      </c>
      <c r="H13" s="32"/>
      <c r="I13" s="45">
        <f t="shared" si="4"/>
      </c>
      <c r="J13" s="35" t="e">
        <f t="shared" si="5"/>
        <v>#VALUE!</v>
      </c>
      <c r="K13" s="8" t="e">
        <f>IF(VLOOKUP(C13,'Day-1'!$G$5:$M$40,7,FALSE)&gt;O$3," ",VLOOKUP(C13,'Day-1'!$G$5:$M$40,7,FALSE))</f>
        <v>#N/A</v>
      </c>
      <c r="L13" s="8">
        <f t="shared" si="6"/>
        <v>1</v>
      </c>
      <c r="M13" s="8" t="e">
        <f>IF(VLOOKUP(C13,'Day-2'!$G$5:$M$40,7,FALSE)&gt;O$3," ",VLOOKUP(C13,'Day-2'!$G$5:$M$40,7,FALSE))</f>
        <v>#N/A</v>
      </c>
      <c r="N13" s="8">
        <f t="shared" si="7"/>
        <v>1</v>
      </c>
      <c r="O13" s="8" t="e">
        <f>IF(VLOOKUP(C13,'Day-3'!$G$5:$M$40,7,FALSE)&gt;O$3," ",VLOOKUP(C13,'Day-3'!$G$5:$M$40,7,FALSE))</f>
        <v>#N/A</v>
      </c>
      <c r="P13" s="8">
        <f t="shared" si="0"/>
      </c>
      <c r="Q13" s="8" t="str">
        <f t="shared" si="8"/>
        <v> </v>
      </c>
      <c r="S13" s="9">
        <f>IF(C13=0," ",IF(COUNTIF($Q$6:$Q$41,$Q13)&gt;1,MAX($S$5:$S12)+0.01,0))</f>
        <v>0.07</v>
      </c>
      <c r="T13" s="9">
        <f t="shared" si="1"/>
      </c>
      <c r="U13" s="9">
        <f t="shared" si="2"/>
      </c>
      <c r="V13" s="9">
        <f t="shared" si="9"/>
      </c>
    </row>
    <row r="14" spans="1:22" s="9" customFormat="1" ht="15">
      <c r="A14" s="9">
        <f t="shared" si="3"/>
      </c>
      <c r="B14" s="8">
        <v>89</v>
      </c>
      <c r="C14" s="8">
        <f>VLOOKUP(B14,FLIGHTS!$G$3:$H$38,2,FALSE)</f>
      </c>
      <c r="D14" s="8"/>
      <c r="E14" s="41" t="str">
        <f>IF(ISNA(VLOOKUP($C14,'Day-1'!$G$5:$L$40,6,FALSE)),0,VLOOKUP($C14,'Day-1'!$G$5:$L$40,6,FALSE))</f>
        <v> </v>
      </c>
      <c r="F14" s="41">
        <f>IF(ISNA(VLOOKUP($C14,'Day-2'!$G$5:$L$40,6,FALSE)),0,VLOOKUP($C14,'Day-2'!$G$5:$L$40,6,FALSE))</f>
        <v>0</v>
      </c>
      <c r="G14" s="41">
        <f>IF(ISNA(VLOOKUP($C14,'Day-3'!$G$5:$L$40,6,FALSE)),0,VLOOKUP($C14,'Day-3'!$G$5:$L$40,6,FALSE))</f>
        <v>0</v>
      </c>
      <c r="H14" s="32"/>
      <c r="I14" s="45">
        <f t="shared" si="4"/>
      </c>
      <c r="J14" s="35" t="e">
        <f t="shared" si="5"/>
        <v>#VALUE!</v>
      </c>
      <c r="K14" s="8" t="e">
        <f>IF(VLOOKUP(C14,'Day-1'!$G$5:$M$40,7,FALSE)&gt;O$3," ",VLOOKUP(C14,'Day-1'!$G$5:$M$40,7,FALSE))</f>
        <v>#N/A</v>
      </c>
      <c r="L14" s="8">
        <f t="shared" si="6"/>
        <v>1</v>
      </c>
      <c r="M14" s="8" t="e">
        <f>IF(VLOOKUP(C14,'Day-2'!$G$5:$M$40,7,FALSE)&gt;O$3," ",VLOOKUP(C14,'Day-2'!$G$5:$M$40,7,FALSE))</f>
        <v>#N/A</v>
      </c>
      <c r="N14" s="8">
        <f t="shared" si="7"/>
        <v>1</v>
      </c>
      <c r="O14" s="8" t="e">
        <f>IF(VLOOKUP(C14,'Day-3'!$G$5:$M$40,7,FALSE)&gt;O$3," ",VLOOKUP(C14,'Day-3'!$G$5:$M$40,7,FALSE))</f>
        <v>#N/A</v>
      </c>
      <c r="P14" s="8">
        <f t="shared" si="0"/>
      </c>
      <c r="Q14" s="8" t="str">
        <f t="shared" si="8"/>
        <v> </v>
      </c>
      <c r="S14" s="9">
        <f>IF(C14=0," ",IF(COUNTIF($Q$6:$Q$41,$Q14)&gt;1,MAX($S$5:$S13)+0.01,0))</f>
        <v>0.08</v>
      </c>
      <c r="T14" s="9">
        <f t="shared" si="1"/>
      </c>
      <c r="U14" s="9">
        <f t="shared" si="2"/>
      </c>
      <c r="V14" s="9">
        <f t="shared" si="9"/>
      </c>
    </row>
    <row r="15" spans="1:22" s="9" customFormat="1" ht="15">
      <c r="A15" s="9">
        <f t="shared" si="3"/>
      </c>
      <c r="B15" s="8">
        <v>90</v>
      </c>
      <c r="C15" s="8">
        <f>VLOOKUP(B15,FLIGHTS!$G$3:$H$38,2,FALSE)</f>
      </c>
      <c r="D15" s="8"/>
      <c r="E15" s="41" t="str">
        <f>IF(ISNA(VLOOKUP($C15,'Day-1'!$G$5:$L$40,6,FALSE)),0,VLOOKUP($C15,'Day-1'!$G$5:$L$40,6,FALSE))</f>
        <v> </v>
      </c>
      <c r="F15" s="41">
        <f>IF(ISNA(VLOOKUP($C15,'Day-2'!$G$5:$L$40,6,FALSE)),0,VLOOKUP($C15,'Day-2'!$G$5:$L$40,6,FALSE))</f>
        <v>0</v>
      </c>
      <c r="G15" s="41">
        <f>IF(ISNA(VLOOKUP($C15,'Day-3'!$G$5:$L$40,6,FALSE)),0,VLOOKUP($C15,'Day-3'!$G$5:$L$40,6,FALSE))</f>
        <v>0</v>
      </c>
      <c r="H15" s="32"/>
      <c r="I15" s="45">
        <f t="shared" si="4"/>
      </c>
      <c r="J15" s="35" t="e">
        <f t="shared" si="5"/>
        <v>#VALUE!</v>
      </c>
      <c r="K15" s="8" t="e">
        <f>IF(VLOOKUP(C15,'Day-1'!$G$5:$M$40,7,FALSE)&gt;O$3," ",VLOOKUP(C15,'Day-1'!$G$5:$M$40,7,FALSE))</f>
        <v>#N/A</v>
      </c>
      <c r="L15" s="8">
        <f t="shared" si="6"/>
        <v>1</v>
      </c>
      <c r="M15" s="8" t="e">
        <f>IF(VLOOKUP(C15,'Day-2'!$G$5:$M$40,7,FALSE)&gt;O$3," ",VLOOKUP(C15,'Day-2'!$G$5:$M$40,7,FALSE))</f>
        <v>#N/A</v>
      </c>
      <c r="N15" s="8">
        <f t="shared" si="7"/>
        <v>1</v>
      </c>
      <c r="O15" s="8" t="e">
        <f>IF(VLOOKUP(C15,'Day-3'!$G$5:$M$40,7,FALSE)&gt;O$3," ",VLOOKUP(C15,'Day-3'!$G$5:$M$40,7,FALSE))</f>
        <v>#N/A</v>
      </c>
      <c r="P15" s="8">
        <f>IF(C15="","",RANK(I15,I$6:I$41,1))</f>
      </c>
      <c r="Q15" s="8" t="str">
        <f t="shared" si="8"/>
        <v> </v>
      </c>
      <c r="S15" s="9">
        <f>IF(C15=0," ",IF(COUNTIF($Q$6:$Q$41,$Q15)&gt;1,MAX($S$5:$S14)+0.01,0))</f>
        <v>0.09</v>
      </c>
      <c r="T15" s="9">
        <f>IF(C15="","",Q15+S15)</f>
      </c>
      <c r="U15" s="9">
        <f>IF(C15="","",RANK(T15,$T$6:$T$41,1))</f>
      </c>
      <c r="V15" s="9">
        <f t="shared" si="9"/>
      </c>
    </row>
    <row r="16" spans="1:22" s="9" customFormat="1" ht="15">
      <c r="A16" s="9">
        <f t="shared" si="3"/>
      </c>
      <c r="B16" s="8">
        <v>91</v>
      </c>
      <c r="C16" s="8">
        <f>VLOOKUP(B16,FLIGHTS!$G$3:$H$38,2,FALSE)</f>
      </c>
      <c r="D16" s="8"/>
      <c r="E16" s="41" t="str">
        <f>IF(ISNA(VLOOKUP($C16,'Day-1'!$G$5:$L$40,6,FALSE)),0,VLOOKUP($C16,'Day-1'!$G$5:$L$40,6,FALSE))</f>
        <v> </v>
      </c>
      <c r="F16" s="41">
        <f>IF(ISNA(VLOOKUP($C16,'Day-2'!$G$5:$L$40,6,FALSE)),0,VLOOKUP($C16,'Day-2'!$G$5:$L$40,6,FALSE))</f>
        <v>0</v>
      </c>
      <c r="G16" s="41">
        <f>IF(ISNA(VLOOKUP($C16,'Day-3'!$G$5:$L$40,6,FALSE)),0,VLOOKUP($C16,'Day-3'!$G$5:$L$40,6,FALSE))</f>
        <v>0</v>
      </c>
      <c r="H16" s="32"/>
      <c r="I16" s="45">
        <f t="shared" si="4"/>
      </c>
      <c r="J16" s="35" t="e">
        <f t="shared" si="5"/>
        <v>#VALUE!</v>
      </c>
      <c r="K16" s="8" t="e">
        <f>IF(VLOOKUP(C16,'Day-1'!$G$5:$M$40,7,FALSE)&gt;O$3," ",VLOOKUP(C16,'Day-1'!$G$5:$M$40,7,FALSE))</f>
        <v>#N/A</v>
      </c>
      <c r="L16" s="8">
        <f t="shared" si="6"/>
        <v>1</v>
      </c>
      <c r="M16" s="8" t="e">
        <f>IF(VLOOKUP(C16,'Day-2'!$G$5:$M$40,7,FALSE)&gt;O$3," ",VLOOKUP(C16,'Day-2'!$G$5:$M$40,7,FALSE))</f>
        <v>#N/A</v>
      </c>
      <c r="N16" s="8">
        <f t="shared" si="7"/>
        <v>1</v>
      </c>
      <c r="O16" s="8" t="e">
        <f>IF(VLOOKUP(C16,'Day-3'!$G$5:$M$40,7,FALSE)&gt;O$3," ",VLOOKUP(C16,'Day-3'!$G$5:$M$40,7,FALSE))</f>
        <v>#N/A</v>
      </c>
      <c r="P16" s="8">
        <f t="shared" si="0"/>
      </c>
      <c r="Q16" s="8" t="str">
        <f t="shared" si="8"/>
        <v> </v>
      </c>
      <c r="S16" s="9">
        <f>IF(C16=0," ",IF(COUNTIF($Q$6:$Q$41,$Q16)&gt;1,MAX($S$5:$S15)+0.01,0))</f>
        <v>0.1</v>
      </c>
      <c r="T16" s="9">
        <f t="shared" si="1"/>
      </c>
      <c r="U16" s="9">
        <f aca="true" t="shared" si="10" ref="U16:U41">IF(C16="","",RANK(T16,$T$6:$T$41,1))</f>
      </c>
      <c r="V16" s="9">
        <f t="shared" si="9"/>
      </c>
    </row>
    <row r="17" spans="1:22" s="9" customFormat="1" ht="15">
      <c r="A17" s="9">
        <f t="shared" si="3"/>
      </c>
      <c r="B17" s="8">
        <v>92</v>
      </c>
      <c r="C17" s="8">
        <f>VLOOKUP(B17,FLIGHTS!$G$3:$H$38,2,FALSE)</f>
      </c>
      <c r="D17" s="8"/>
      <c r="E17" s="41" t="str">
        <f>IF(ISNA(VLOOKUP($C17,'Day-1'!$G$5:$L$40,6,FALSE)),0,VLOOKUP($C17,'Day-1'!$G$5:$L$40,6,FALSE))</f>
        <v> </v>
      </c>
      <c r="F17" s="41">
        <f>IF(ISNA(VLOOKUP($C17,'Day-2'!$G$5:$L$40,6,FALSE)),0,VLOOKUP($C17,'Day-2'!$G$5:$L$40,6,FALSE))</f>
        <v>0</v>
      </c>
      <c r="G17" s="41">
        <f>IF(ISNA(VLOOKUP($C17,'Day-3'!$G$5:$L$40,6,FALSE)),0,VLOOKUP($C17,'Day-3'!$G$5:$L$40,6,FALSE))</f>
        <v>0</v>
      </c>
      <c r="H17" s="32"/>
      <c r="I17" s="45">
        <f t="shared" si="4"/>
      </c>
      <c r="J17" s="35" t="e">
        <f t="shared" si="5"/>
        <v>#VALUE!</v>
      </c>
      <c r="K17" s="8" t="e">
        <f>IF(VLOOKUP(C17,'Day-1'!$G$5:$M$40,7,FALSE)&gt;O$3," ",VLOOKUP(C17,'Day-1'!$G$5:$M$40,7,FALSE))</f>
        <v>#N/A</v>
      </c>
      <c r="L17" s="8">
        <f t="shared" si="6"/>
        <v>1</v>
      </c>
      <c r="M17" s="8" t="e">
        <f>IF(VLOOKUP(C17,'Day-2'!$G$5:$M$40,7,FALSE)&gt;O$3," ",VLOOKUP(C17,'Day-2'!$G$5:$M$40,7,FALSE))</f>
        <v>#N/A</v>
      </c>
      <c r="N17" s="8">
        <f t="shared" si="7"/>
        <v>1</v>
      </c>
      <c r="O17" s="8" t="e">
        <f>IF(VLOOKUP(C17,'Day-3'!$G$5:$M$40,7,FALSE)&gt;O$3," ",VLOOKUP(C17,'Day-3'!$G$5:$M$40,7,FALSE))</f>
        <v>#N/A</v>
      </c>
      <c r="P17" s="8">
        <f t="shared" si="0"/>
      </c>
      <c r="Q17" s="8" t="str">
        <f t="shared" si="8"/>
        <v> </v>
      </c>
      <c r="S17" s="9">
        <f>IF(C17=0," ",IF(COUNTIF($Q$6:$Q$41,$Q17)&gt;1,MAX($S$5:$S16)+0.01,0))</f>
        <v>0.11</v>
      </c>
      <c r="T17" s="9">
        <f t="shared" si="1"/>
      </c>
      <c r="U17" s="9">
        <f t="shared" si="10"/>
      </c>
      <c r="V17" s="9">
        <f t="shared" si="9"/>
      </c>
    </row>
    <row r="18" spans="1:22" s="9" customFormat="1" ht="15">
      <c r="A18" s="9">
        <f t="shared" si="3"/>
      </c>
      <c r="B18" s="8">
        <v>93</v>
      </c>
      <c r="C18" s="8">
        <f>VLOOKUP(B18,FLIGHTS!$G$3:$H$38,2,FALSE)</f>
      </c>
      <c r="D18" s="8"/>
      <c r="E18" s="41" t="str">
        <f>IF(ISNA(VLOOKUP($C18,'Day-1'!$G$5:$L$40,6,FALSE)),0,VLOOKUP($C18,'Day-1'!$G$5:$L$40,6,FALSE))</f>
        <v> </v>
      </c>
      <c r="F18" s="41">
        <f>IF(ISNA(VLOOKUP($C18,'Day-2'!$G$5:$L$40,6,FALSE)),0,VLOOKUP($C18,'Day-2'!$G$5:$L$40,6,FALSE))</f>
        <v>0</v>
      </c>
      <c r="G18" s="41">
        <f>IF(ISNA(VLOOKUP($C18,'Day-3'!$G$5:$L$40,6,FALSE)),0,VLOOKUP($C18,'Day-3'!$G$5:$L$40,6,FALSE))</f>
        <v>0</v>
      </c>
      <c r="H18" s="32"/>
      <c r="I18" s="45">
        <f t="shared" si="4"/>
      </c>
      <c r="J18" s="35" t="e">
        <f t="shared" si="5"/>
        <v>#VALUE!</v>
      </c>
      <c r="K18" s="8" t="e">
        <f>IF(VLOOKUP(C18,'Day-1'!$G$5:$M$40,7,FALSE)&gt;O$3," ",VLOOKUP(C18,'Day-1'!$G$5:$M$40,7,FALSE))</f>
        <v>#N/A</v>
      </c>
      <c r="L18" s="8">
        <f t="shared" si="6"/>
        <v>1</v>
      </c>
      <c r="M18" s="8" t="e">
        <f>IF(VLOOKUP(C18,'Day-2'!$G$5:$M$40,7,FALSE)&gt;O$3," ",VLOOKUP(C18,'Day-2'!$G$5:$M$40,7,FALSE))</f>
        <v>#N/A</v>
      </c>
      <c r="N18" s="8">
        <f t="shared" si="7"/>
        <v>1</v>
      </c>
      <c r="O18" s="8" t="e">
        <f>IF(VLOOKUP(C18,'Day-3'!$G$5:$M$40,7,FALSE)&gt;O$3," ",VLOOKUP(C18,'Day-3'!$G$5:$M$40,7,FALSE))</f>
        <v>#N/A</v>
      </c>
      <c r="P18" s="8">
        <f t="shared" si="0"/>
      </c>
      <c r="Q18" s="8" t="str">
        <f t="shared" si="8"/>
        <v> </v>
      </c>
      <c r="S18" s="9">
        <f>IF(C18=0," ",IF(COUNTIF($Q$6:$Q$41,$Q18)&gt;1,MAX($S$5:$S17)+0.01,0))</f>
        <v>0.12</v>
      </c>
      <c r="T18" s="9">
        <f t="shared" si="1"/>
      </c>
      <c r="U18" s="9">
        <f t="shared" si="10"/>
      </c>
      <c r="V18" s="9">
        <f t="shared" si="9"/>
      </c>
    </row>
    <row r="19" spans="1:22" s="9" customFormat="1" ht="15">
      <c r="A19" s="9">
        <f t="shared" si="3"/>
      </c>
      <c r="B19" s="8">
        <v>94</v>
      </c>
      <c r="C19" s="8">
        <f>VLOOKUP(B19,FLIGHTS!$G$3:$H$38,2,FALSE)</f>
      </c>
      <c r="D19" s="8"/>
      <c r="E19" s="41" t="str">
        <f>IF(ISNA(VLOOKUP($C19,'Day-1'!$G$5:$L$40,6,FALSE)),0,VLOOKUP($C19,'Day-1'!$G$5:$L$40,6,FALSE))</f>
        <v> </v>
      </c>
      <c r="F19" s="41">
        <f>IF(ISNA(VLOOKUP($C19,'Day-2'!$G$5:$L$40,6,FALSE)),0,VLOOKUP($C19,'Day-2'!$G$5:$L$40,6,FALSE))</f>
        <v>0</v>
      </c>
      <c r="G19" s="41">
        <f>IF(ISNA(VLOOKUP($C19,'Day-3'!$G$5:$L$40,6,FALSE)),0,VLOOKUP($C19,'Day-3'!$G$5:$L$40,6,FALSE))</f>
        <v>0</v>
      </c>
      <c r="H19" s="32"/>
      <c r="I19" s="45">
        <f t="shared" si="4"/>
      </c>
      <c r="J19" s="35" t="e">
        <f t="shared" si="5"/>
        <v>#VALUE!</v>
      </c>
      <c r="K19" s="8" t="e">
        <f>IF(VLOOKUP(C19,'Day-1'!$G$5:$M$40,7,FALSE)&gt;O$3," ",VLOOKUP(C19,'Day-1'!$G$5:$M$40,7,FALSE))</f>
        <v>#N/A</v>
      </c>
      <c r="L19" s="8">
        <f t="shared" si="6"/>
        <v>1</v>
      </c>
      <c r="M19" s="8" t="e">
        <f>IF(VLOOKUP(C19,'Day-2'!$G$5:$M$40,7,FALSE)&gt;O$3," ",VLOOKUP(C19,'Day-2'!$G$5:$M$40,7,FALSE))</f>
        <v>#N/A</v>
      </c>
      <c r="N19" s="8">
        <f t="shared" si="7"/>
        <v>1</v>
      </c>
      <c r="O19" s="8" t="e">
        <f>IF(VLOOKUP(C19,'Day-3'!$G$5:$M$40,7,FALSE)&gt;O$3," ",VLOOKUP(C19,'Day-3'!$G$5:$M$40,7,FALSE))</f>
        <v>#N/A</v>
      </c>
      <c r="P19" s="8">
        <f t="shared" si="0"/>
      </c>
      <c r="Q19" s="8" t="str">
        <f t="shared" si="8"/>
        <v> </v>
      </c>
      <c r="S19" s="9">
        <f>IF(C19=0," ",IF(COUNTIF($Q$6:$Q$41,$Q19)&gt;1,MAX($S$5:$S18)+0.01,0))</f>
        <v>0.13</v>
      </c>
      <c r="T19" s="9">
        <f t="shared" si="1"/>
      </c>
      <c r="U19" s="9">
        <f t="shared" si="10"/>
      </c>
      <c r="V19" s="9">
        <f t="shared" si="9"/>
      </c>
    </row>
    <row r="20" spans="1:22" s="9" customFormat="1" ht="15">
      <c r="A20" s="9">
        <f t="shared" si="3"/>
      </c>
      <c r="B20" s="8">
        <v>95</v>
      </c>
      <c r="C20" s="8">
        <f>VLOOKUP(B20,FLIGHTS!$G$3:$H$38,2,FALSE)</f>
      </c>
      <c r="D20" s="8"/>
      <c r="E20" s="41" t="str">
        <f>IF(ISNA(VLOOKUP($C20,'Day-1'!$G$5:$L$40,6,FALSE)),0,VLOOKUP($C20,'Day-1'!$G$5:$L$40,6,FALSE))</f>
        <v> </v>
      </c>
      <c r="F20" s="41">
        <f>IF(ISNA(VLOOKUP($C20,'Day-2'!$G$5:$L$40,6,FALSE)),0,VLOOKUP($C20,'Day-2'!$G$5:$L$40,6,FALSE))</f>
        <v>0</v>
      </c>
      <c r="G20" s="41">
        <f>IF(ISNA(VLOOKUP($C20,'Day-3'!$G$5:$L$40,6,FALSE)),0,VLOOKUP($C20,'Day-3'!$G$5:$L$40,6,FALSE))</f>
        <v>0</v>
      </c>
      <c r="H20" s="32"/>
      <c r="I20" s="45">
        <f t="shared" si="4"/>
      </c>
      <c r="J20" s="35" t="e">
        <f t="shared" si="5"/>
        <v>#VALUE!</v>
      </c>
      <c r="K20" s="8" t="e">
        <f>IF(VLOOKUP(C20,'Day-1'!$G$5:$M$40,7,FALSE)&gt;O$3," ",VLOOKUP(C20,'Day-1'!$G$5:$M$40,7,FALSE))</f>
        <v>#N/A</v>
      </c>
      <c r="L20" s="8">
        <f t="shared" si="6"/>
        <v>1</v>
      </c>
      <c r="M20" s="8" t="e">
        <f>IF(VLOOKUP(C20,'Day-2'!$G$5:$M$40,7,FALSE)&gt;O$3," ",VLOOKUP(C20,'Day-2'!$G$5:$M$40,7,FALSE))</f>
        <v>#N/A</v>
      </c>
      <c r="N20" s="8">
        <f t="shared" si="7"/>
        <v>1</v>
      </c>
      <c r="O20" s="8" t="e">
        <f>IF(VLOOKUP(C20,'Day-3'!$G$5:$M$40,7,FALSE)&gt;O$3," ",VLOOKUP(C20,'Day-3'!$G$5:$M$40,7,FALSE))</f>
        <v>#N/A</v>
      </c>
      <c r="P20" s="8">
        <f t="shared" si="0"/>
      </c>
      <c r="Q20" s="8" t="str">
        <f t="shared" si="8"/>
        <v> </v>
      </c>
      <c r="S20" s="9">
        <f>IF(C20=0," ",IF(COUNTIF($Q$6:$Q$41,$Q20)&gt;1,MAX($S$5:$S19)+0.01,0))</f>
        <v>0.14</v>
      </c>
      <c r="T20" s="9">
        <f t="shared" si="1"/>
      </c>
      <c r="U20" s="9">
        <f t="shared" si="10"/>
      </c>
      <c r="V20" s="9">
        <f t="shared" si="9"/>
      </c>
    </row>
    <row r="21" spans="1:22" s="9" customFormat="1" ht="15">
      <c r="A21" s="9">
        <f t="shared" si="3"/>
      </c>
      <c r="B21" s="8">
        <v>96</v>
      </c>
      <c r="C21" s="8">
        <f>VLOOKUP(B21,FLIGHTS!$G$3:$H$38,2,FALSE)</f>
      </c>
      <c r="D21" s="8"/>
      <c r="E21" s="41" t="str">
        <f>IF(ISNA(VLOOKUP($C21,'Day-1'!$G$5:$L$40,6,FALSE)),0,VLOOKUP($C21,'Day-1'!$G$5:$L$40,6,FALSE))</f>
        <v> </v>
      </c>
      <c r="F21" s="41">
        <f>IF(ISNA(VLOOKUP($C21,'Day-2'!$G$5:$L$40,6,FALSE)),0,VLOOKUP($C21,'Day-2'!$G$5:$L$40,6,FALSE))</f>
        <v>0</v>
      </c>
      <c r="G21" s="41">
        <f>IF(ISNA(VLOOKUP($C21,'Day-3'!$G$5:$L$40,6,FALSE)),0,VLOOKUP($C21,'Day-3'!$G$5:$L$40,6,FALSE))</f>
        <v>0</v>
      </c>
      <c r="H21" s="32"/>
      <c r="I21" s="45">
        <f t="shared" si="4"/>
      </c>
      <c r="J21" s="35" t="e">
        <f t="shared" si="5"/>
        <v>#VALUE!</v>
      </c>
      <c r="K21" s="8" t="e">
        <f>IF(VLOOKUP(C21,'Day-1'!$G$5:$M$40,7,FALSE)&gt;O$3," ",VLOOKUP(C21,'Day-1'!$G$5:$M$40,7,FALSE))</f>
        <v>#N/A</v>
      </c>
      <c r="L21" s="8">
        <f t="shared" si="6"/>
        <v>1</v>
      </c>
      <c r="M21" s="8" t="e">
        <f>IF(VLOOKUP(C21,'Day-2'!$G$5:$M$40,7,FALSE)&gt;O$3," ",VLOOKUP(C21,'Day-2'!$G$5:$M$40,7,FALSE))</f>
        <v>#N/A</v>
      </c>
      <c r="N21" s="8">
        <f t="shared" si="7"/>
        <v>1</v>
      </c>
      <c r="O21" s="8" t="e">
        <f>IF(VLOOKUP(C21,'Day-3'!$G$5:$M$40,7,FALSE)&gt;O$3," ",VLOOKUP(C21,'Day-3'!$G$5:$M$40,7,FALSE))</f>
        <v>#N/A</v>
      </c>
      <c r="P21" s="8">
        <f t="shared" si="0"/>
      </c>
      <c r="Q21" s="8" t="str">
        <f t="shared" si="8"/>
        <v> </v>
      </c>
      <c r="S21" s="9">
        <f>IF(C21=0," ",IF(COUNTIF($Q$6:$Q$41,$Q21)&gt;1,MAX($S$5:$S20)+0.01,0))</f>
        <v>0.15</v>
      </c>
      <c r="T21" s="9">
        <f t="shared" si="1"/>
      </c>
      <c r="U21" s="9">
        <f t="shared" si="10"/>
      </c>
      <c r="V21" s="9">
        <f t="shared" si="9"/>
      </c>
    </row>
    <row r="22" spans="1:22" s="9" customFormat="1" ht="15">
      <c r="A22" s="9">
        <f t="shared" si="3"/>
      </c>
      <c r="B22" s="8">
        <v>97</v>
      </c>
      <c r="C22" s="8">
        <f>VLOOKUP(B22,FLIGHTS!$G$3:$H$38,2,FALSE)</f>
      </c>
      <c r="D22" s="8"/>
      <c r="E22" s="41" t="str">
        <f>IF(ISNA(VLOOKUP($C22,'Day-1'!$G$5:$L$40,6,FALSE)),0,VLOOKUP($C22,'Day-1'!$G$5:$L$40,6,FALSE))</f>
        <v> </v>
      </c>
      <c r="F22" s="41">
        <f>IF(ISNA(VLOOKUP($C22,'Day-2'!$G$5:$L$40,6,FALSE)),0,VLOOKUP($C22,'Day-2'!$G$5:$L$40,6,FALSE))</f>
        <v>0</v>
      </c>
      <c r="G22" s="41">
        <f>IF(ISNA(VLOOKUP($C22,'Day-3'!$G$5:$L$40,6,FALSE)),0,VLOOKUP($C22,'Day-3'!$G$5:$L$40,6,FALSE))</f>
        <v>0</v>
      </c>
      <c r="H22" s="32"/>
      <c r="I22" s="45">
        <f t="shared" si="4"/>
      </c>
      <c r="J22" s="35" t="e">
        <f t="shared" si="5"/>
        <v>#VALUE!</v>
      </c>
      <c r="K22" s="8" t="e">
        <f>IF(VLOOKUP(C22,'Day-1'!$G$5:$M$40,7,FALSE)&gt;O$3," ",VLOOKUP(C22,'Day-1'!$G$5:$M$40,7,FALSE))</f>
        <v>#N/A</v>
      </c>
      <c r="L22" s="8">
        <f t="shared" si="6"/>
        <v>1</v>
      </c>
      <c r="M22" s="8" t="e">
        <f>IF(VLOOKUP(C22,'Day-2'!$G$5:$M$40,7,FALSE)&gt;O$3," ",VLOOKUP(C22,'Day-2'!$G$5:$M$40,7,FALSE))</f>
        <v>#N/A</v>
      </c>
      <c r="N22" s="8">
        <f t="shared" si="7"/>
        <v>1</v>
      </c>
      <c r="O22" s="8" t="e">
        <f>IF(VLOOKUP(C22,'Day-3'!$G$5:$M$40,7,FALSE)&gt;O$3," ",VLOOKUP(C22,'Day-3'!$G$5:$M$40,7,FALSE))</f>
        <v>#N/A</v>
      </c>
      <c r="P22" s="8">
        <f t="shared" si="0"/>
      </c>
      <c r="Q22" s="8" t="str">
        <f t="shared" si="8"/>
        <v> </v>
      </c>
      <c r="S22" s="9">
        <f>IF(C22=0," ",IF(COUNTIF($Q$6:$Q$41,$Q22)&gt;1,MAX($S$5:$S21)+0.01,0))</f>
        <v>0.16</v>
      </c>
      <c r="T22" s="9">
        <f t="shared" si="1"/>
      </c>
      <c r="U22" s="9">
        <f t="shared" si="10"/>
      </c>
      <c r="V22" s="9">
        <f t="shared" si="9"/>
      </c>
    </row>
    <row r="23" spans="1:22" s="9" customFormat="1" ht="15">
      <c r="A23" s="9">
        <f t="shared" si="3"/>
      </c>
      <c r="B23" s="8">
        <v>98</v>
      </c>
      <c r="C23" s="8">
        <f>VLOOKUP(B23,FLIGHTS!$G$3:$H$38,2,FALSE)</f>
      </c>
      <c r="D23" s="8"/>
      <c r="E23" s="41" t="str">
        <f>IF(ISNA(VLOOKUP($C23,'Day-1'!$G$5:$L$40,6,FALSE)),0,VLOOKUP($C23,'Day-1'!$G$5:$L$40,6,FALSE))</f>
        <v> </v>
      </c>
      <c r="F23" s="41">
        <f>IF(ISNA(VLOOKUP($C23,'Day-2'!$G$5:$L$40,6,FALSE)),0,VLOOKUP($C23,'Day-2'!$G$5:$L$40,6,FALSE))</f>
        <v>0</v>
      </c>
      <c r="G23" s="41">
        <f>IF(ISNA(VLOOKUP($C23,'Day-3'!$G$5:$L$40,6,FALSE)),0,VLOOKUP($C23,'Day-3'!$G$5:$L$40,6,FALSE))</f>
        <v>0</v>
      </c>
      <c r="H23" s="32"/>
      <c r="I23" s="45">
        <f t="shared" si="4"/>
      </c>
      <c r="J23" s="35" t="e">
        <f t="shared" si="5"/>
        <v>#VALUE!</v>
      </c>
      <c r="K23" s="8" t="e">
        <f>IF(VLOOKUP(C23,'Day-1'!$G$5:$M$40,7,FALSE)&gt;O$3," ",VLOOKUP(C23,'Day-1'!$G$5:$M$40,7,FALSE))</f>
        <v>#N/A</v>
      </c>
      <c r="L23" s="8">
        <f t="shared" si="6"/>
        <v>1</v>
      </c>
      <c r="M23" s="8" t="e">
        <f>IF(VLOOKUP(C23,'Day-2'!$G$5:$M$40,7,FALSE)&gt;O$3," ",VLOOKUP(C23,'Day-2'!$G$5:$M$40,7,FALSE))</f>
        <v>#N/A</v>
      </c>
      <c r="N23" s="8">
        <f t="shared" si="7"/>
        <v>1</v>
      </c>
      <c r="O23" s="8" t="e">
        <f>IF(VLOOKUP(C23,'Day-3'!$G$5:$M$40,7,FALSE)&gt;O$3," ",VLOOKUP(C23,'Day-3'!$G$5:$M$40,7,FALSE))</f>
        <v>#N/A</v>
      </c>
      <c r="P23" s="8">
        <f t="shared" si="0"/>
      </c>
      <c r="Q23" s="8" t="str">
        <f t="shared" si="8"/>
        <v> </v>
      </c>
      <c r="S23" s="9">
        <f>IF(C23=0," ",IF(COUNTIF($Q$6:$Q$41,$Q23)&gt;1,MAX($S$5:$S22)+0.01,0))</f>
        <v>0.17</v>
      </c>
      <c r="T23" s="9">
        <f t="shared" si="1"/>
      </c>
      <c r="U23" s="9">
        <f t="shared" si="10"/>
      </c>
      <c r="V23" s="9">
        <f t="shared" si="9"/>
      </c>
    </row>
    <row r="24" spans="1:22" s="9" customFormat="1" ht="15">
      <c r="A24" s="9">
        <f t="shared" si="3"/>
      </c>
      <c r="B24" s="8">
        <v>99</v>
      </c>
      <c r="C24" s="8">
        <f>VLOOKUP(B24,FLIGHTS!$G$3:$H$38,2,FALSE)</f>
      </c>
      <c r="D24" s="8"/>
      <c r="E24" s="41" t="str">
        <f>IF(ISNA(VLOOKUP($C24,'Day-1'!$G$5:$L$40,6,FALSE)),0,VLOOKUP($C24,'Day-1'!$G$5:$L$40,6,FALSE))</f>
        <v> </v>
      </c>
      <c r="F24" s="41">
        <f>IF(ISNA(VLOOKUP($C24,'Day-2'!$G$5:$L$40,6,FALSE)),0,VLOOKUP($C24,'Day-2'!$G$5:$L$40,6,FALSE))</f>
        <v>0</v>
      </c>
      <c r="G24" s="41">
        <f>IF(ISNA(VLOOKUP($C24,'Day-3'!$G$5:$L$40,6,FALSE)),0,VLOOKUP($C24,'Day-3'!$G$5:$L$40,6,FALSE))</f>
        <v>0</v>
      </c>
      <c r="H24" s="32"/>
      <c r="I24" s="45">
        <f t="shared" si="4"/>
      </c>
      <c r="J24" s="35" t="e">
        <f t="shared" si="5"/>
        <v>#VALUE!</v>
      </c>
      <c r="K24" s="8" t="e">
        <f>IF(VLOOKUP(C24,'Day-1'!$G$5:$M$40,7,FALSE)&gt;O$3," ",VLOOKUP(C24,'Day-1'!$G$5:$M$40,7,FALSE))</f>
        <v>#N/A</v>
      </c>
      <c r="L24" s="8">
        <f t="shared" si="6"/>
        <v>1</v>
      </c>
      <c r="M24" s="8" t="e">
        <f>IF(VLOOKUP(C24,'Day-2'!$G$5:$M$40,7,FALSE)&gt;O$3," ",VLOOKUP(C24,'Day-2'!$G$5:$M$40,7,FALSE))</f>
        <v>#N/A</v>
      </c>
      <c r="N24" s="8">
        <f t="shared" si="7"/>
        <v>1</v>
      </c>
      <c r="O24" s="8" t="e">
        <f>IF(VLOOKUP(C24,'Day-3'!$G$5:$M$40,7,FALSE)&gt;O$3," ",VLOOKUP(C24,'Day-3'!$G$5:$M$40,7,FALSE))</f>
        <v>#N/A</v>
      </c>
      <c r="P24" s="8">
        <f t="shared" si="0"/>
      </c>
      <c r="Q24" s="8" t="str">
        <f t="shared" si="8"/>
        <v> </v>
      </c>
      <c r="S24" s="9">
        <f>IF(C24=0," ",IF(COUNTIF($Q$6:$Q$41,$Q24)&gt;1,MAX($S$5:$S23)+0.01,0))</f>
        <v>0.18</v>
      </c>
      <c r="T24" s="9">
        <f t="shared" si="1"/>
      </c>
      <c r="U24" s="9">
        <f t="shared" si="10"/>
      </c>
      <c r="V24" s="9">
        <f t="shared" si="9"/>
      </c>
    </row>
    <row r="25" spans="1:22" s="9" customFormat="1" ht="15">
      <c r="A25" s="9">
        <f t="shared" si="3"/>
      </c>
      <c r="B25" s="8">
        <v>100</v>
      </c>
      <c r="C25" s="8">
        <f>VLOOKUP(B25,FLIGHTS!$G$3:$H$38,2,FALSE)</f>
      </c>
      <c r="D25" s="8"/>
      <c r="E25" s="41" t="str">
        <f>IF(ISNA(VLOOKUP($C25,'Day-1'!$G$5:$L$40,6,FALSE)),0,VLOOKUP($C25,'Day-1'!$G$5:$L$40,6,FALSE))</f>
        <v> </v>
      </c>
      <c r="F25" s="41">
        <f>IF(ISNA(VLOOKUP($C25,'Day-2'!$G$5:$L$40,6,FALSE)),0,VLOOKUP($C25,'Day-2'!$G$5:$L$40,6,FALSE))</f>
        <v>0</v>
      </c>
      <c r="G25" s="41">
        <f>IF(ISNA(VLOOKUP($C25,'Day-3'!$G$5:$L$40,6,FALSE)),0,VLOOKUP($C25,'Day-3'!$G$5:$L$40,6,FALSE))</f>
        <v>0</v>
      </c>
      <c r="H25" s="32"/>
      <c r="I25" s="45">
        <f t="shared" si="4"/>
      </c>
      <c r="J25" s="35" t="e">
        <f t="shared" si="5"/>
        <v>#VALUE!</v>
      </c>
      <c r="K25" s="8" t="e">
        <f>IF(VLOOKUP(C25,'Day-1'!$G$5:$M$40,7,FALSE)&gt;O$3," ",VLOOKUP(C25,'Day-1'!$G$5:$M$40,7,FALSE))</f>
        <v>#N/A</v>
      </c>
      <c r="L25" s="8">
        <f t="shared" si="6"/>
        <v>1</v>
      </c>
      <c r="M25" s="8" t="e">
        <f>IF(VLOOKUP(C25,'Day-2'!$G$5:$M$40,7,FALSE)&gt;O$3," ",VLOOKUP(C25,'Day-2'!$G$5:$M$40,7,FALSE))</f>
        <v>#N/A</v>
      </c>
      <c r="N25" s="8">
        <f t="shared" si="7"/>
        <v>1</v>
      </c>
      <c r="O25" s="8" t="e">
        <f>IF(VLOOKUP(C25,'Day-3'!$G$5:$M$40,7,FALSE)&gt;O$3," ",VLOOKUP(C25,'Day-3'!$G$5:$M$40,7,FALSE))</f>
        <v>#N/A</v>
      </c>
      <c r="P25" s="8">
        <f t="shared" si="0"/>
      </c>
      <c r="Q25" s="8" t="str">
        <f t="shared" si="8"/>
        <v> </v>
      </c>
      <c r="S25" s="9">
        <f>IF(C25=0," ",IF(COUNTIF($Q$6:$Q$41,$Q25)&gt;1,MAX($S$5:$S24)+0.01,0))</f>
        <v>0.19</v>
      </c>
      <c r="T25" s="9">
        <f t="shared" si="1"/>
      </c>
      <c r="U25" s="9">
        <f t="shared" si="10"/>
      </c>
      <c r="V25" s="9">
        <f t="shared" si="9"/>
      </c>
    </row>
    <row r="26" spans="1:22" s="9" customFormat="1" ht="15">
      <c r="A26" s="9">
        <f t="shared" si="3"/>
      </c>
      <c r="B26" s="8">
        <v>101</v>
      </c>
      <c r="C26" s="8">
        <f>VLOOKUP(B26,FLIGHTS!$G$3:$H$38,2,FALSE)</f>
      </c>
      <c r="D26" s="8"/>
      <c r="E26" s="41" t="str">
        <f>IF(ISNA(VLOOKUP($C26,'Day-1'!$G$5:$L$40,6,FALSE)),0,VLOOKUP($C26,'Day-1'!$G$5:$L$40,6,FALSE))</f>
        <v> </v>
      </c>
      <c r="F26" s="41">
        <f>IF(ISNA(VLOOKUP($C26,'Day-2'!$G$5:$L$40,6,FALSE)),0,VLOOKUP($C26,'Day-2'!$G$5:$L$40,6,FALSE))</f>
        <v>0</v>
      </c>
      <c r="G26" s="41">
        <f>IF(ISNA(VLOOKUP($C26,'Day-3'!$G$5:$L$40,6,FALSE)),0,VLOOKUP($C26,'Day-3'!$G$5:$L$40,6,FALSE))</f>
        <v>0</v>
      </c>
      <c r="H26" s="32"/>
      <c r="I26" s="45">
        <f t="shared" si="4"/>
      </c>
      <c r="J26" s="35" t="e">
        <f t="shared" si="5"/>
        <v>#VALUE!</v>
      </c>
      <c r="K26" s="8" t="e">
        <f>IF(VLOOKUP(C26,'Day-1'!$G$5:$M$40,7,FALSE)&gt;O$3," ",VLOOKUP(C26,'Day-1'!$G$5:$M$40,7,FALSE))</f>
        <v>#N/A</v>
      </c>
      <c r="L26" s="8">
        <f t="shared" si="6"/>
        <v>1</v>
      </c>
      <c r="M26" s="8" t="e">
        <f>IF(VLOOKUP(C26,'Day-2'!$G$5:$M$40,7,FALSE)&gt;O$3," ",VLOOKUP(C26,'Day-2'!$G$5:$M$40,7,FALSE))</f>
        <v>#N/A</v>
      </c>
      <c r="N26" s="8">
        <f t="shared" si="7"/>
        <v>1</v>
      </c>
      <c r="O26" s="8" t="e">
        <f>IF(VLOOKUP(C26,'Day-3'!$G$5:$M$40,7,FALSE)&gt;O$3," ",VLOOKUP(C26,'Day-3'!$G$5:$M$40,7,FALSE))</f>
        <v>#N/A</v>
      </c>
      <c r="P26" s="8">
        <f t="shared" si="0"/>
      </c>
      <c r="Q26" s="8" t="str">
        <f t="shared" si="8"/>
        <v> </v>
      </c>
      <c r="S26" s="9">
        <f>IF(C26=0," ",IF(COUNTIF($Q$6:$Q$41,$Q26)&gt;1,MAX($S$5:$S25)+0.01,0))</f>
        <v>0.2</v>
      </c>
      <c r="T26" s="9">
        <f t="shared" si="1"/>
      </c>
      <c r="U26" s="9">
        <f t="shared" si="10"/>
      </c>
      <c r="V26" s="9">
        <f t="shared" si="9"/>
      </c>
    </row>
    <row r="27" spans="1:22" s="9" customFormat="1" ht="15">
      <c r="A27" s="9">
        <f t="shared" si="3"/>
      </c>
      <c r="B27" s="8">
        <v>102</v>
      </c>
      <c r="C27" s="8">
        <f>VLOOKUP(B27,FLIGHTS!$G$3:$H$38,2,FALSE)</f>
      </c>
      <c r="D27" s="8"/>
      <c r="E27" s="41" t="str">
        <f>IF(ISNA(VLOOKUP($C27,'Day-1'!$G$5:$L$40,6,FALSE)),0,VLOOKUP($C27,'Day-1'!$G$5:$L$40,6,FALSE))</f>
        <v> </v>
      </c>
      <c r="F27" s="41">
        <f>IF(ISNA(VLOOKUP($C27,'Day-2'!$G$5:$L$40,6,FALSE)),0,VLOOKUP($C27,'Day-2'!$G$5:$L$40,6,FALSE))</f>
        <v>0</v>
      </c>
      <c r="G27" s="41">
        <f>IF(ISNA(VLOOKUP($C27,'Day-3'!$G$5:$L$40,6,FALSE)),0,VLOOKUP($C27,'Day-3'!$G$5:$L$40,6,FALSE))</f>
        <v>0</v>
      </c>
      <c r="H27" s="32"/>
      <c r="I27" s="45">
        <f t="shared" si="4"/>
      </c>
      <c r="J27" s="35" t="e">
        <f t="shared" si="5"/>
        <v>#VALUE!</v>
      </c>
      <c r="K27" s="8" t="e">
        <f>IF(VLOOKUP(C27,'Day-1'!$G$5:$M$40,7,FALSE)&gt;O$3," ",VLOOKUP(C27,'Day-1'!$G$5:$M$40,7,FALSE))</f>
        <v>#N/A</v>
      </c>
      <c r="L27" s="8">
        <f t="shared" si="6"/>
        <v>1</v>
      </c>
      <c r="M27" s="8" t="e">
        <f>IF(VLOOKUP(C27,'Day-2'!$G$5:$M$40,7,FALSE)&gt;O$3," ",VLOOKUP(C27,'Day-2'!$G$5:$M$40,7,FALSE))</f>
        <v>#N/A</v>
      </c>
      <c r="N27" s="8">
        <f t="shared" si="7"/>
        <v>1</v>
      </c>
      <c r="O27" s="8" t="e">
        <f>IF(VLOOKUP(C27,'Day-3'!$G$5:$M$40,7,FALSE)&gt;O$3," ",VLOOKUP(C27,'Day-3'!$G$5:$M$40,7,FALSE))</f>
        <v>#N/A</v>
      </c>
      <c r="P27" s="8">
        <f t="shared" si="0"/>
      </c>
      <c r="Q27" s="8" t="str">
        <f t="shared" si="8"/>
        <v> </v>
      </c>
      <c r="S27" s="9">
        <f>IF(C27=0," ",IF(COUNTIF($Q$6:$Q$41,$Q27)&gt;1,MAX($S$5:$S26)+0.01,0))</f>
        <v>0.21</v>
      </c>
      <c r="T27" s="9">
        <f t="shared" si="1"/>
      </c>
      <c r="U27" s="9">
        <f t="shared" si="10"/>
      </c>
      <c r="V27" s="9">
        <f t="shared" si="9"/>
      </c>
    </row>
    <row r="28" spans="1:22" s="9" customFormat="1" ht="15">
      <c r="A28" s="9">
        <f t="shared" si="3"/>
      </c>
      <c r="B28" s="8">
        <v>103</v>
      </c>
      <c r="C28" s="8">
        <f>VLOOKUP(B28,FLIGHTS!$G$3:$H$38,2,FALSE)</f>
      </c>
      <c r="D28" s="8"/>
      <c r="E28" s="41" t="str">
        <f>IF(ISNA(VLOOKUP($C28,'Day-1'!$G$5:$L$40,6,FALSE)),0,VLOOKUP($C28,'Day-1'!$G$5:$L$40,6,FALSE))</f>
        <v> </v>
      </c>
      <c r="F28" s="41">
        <f>IF(ISNA(VLOOKUP($C28,'Day-2'!$G$5:$L$40,6,FALSE)),0,VLOOKUP($C28,'Day-2'!$G$5:$L$40,6,FALSE))</f>
        <v>0</v>
      </c>
      <c r="G28" s="41">
        <f>IF(ISNA(VLOOKUP($C28,'Day-3'!$G$5:$L$40,6,FALSE)),0,VLOOKUP($C28,'Day-3'!$G$5:$L$40,6,FALSE))</f>
        <v>0</v>
      </c>
      <c r="H28" s="32"/>
      <c r="I28" s="45">
        <f t="shared" si="4"/>
      </c>
      <c r="J28" s="35" t="e">
        <f t="shared" si="5"/>
        <v>#VALUE!</v>
      </c>
      <c r="K28" s="8" t="e">
        <f>IF(VLOOKUP(C28,'Day-1'!$G$5:$M$40,7,FALSE)&gt;O$3," ",VLOOKUP(C28,'Day-1'!$G$5:$M$40,7,FALSE))</f>
        <v>#N/A</v>
      </c>
      <c r="L28" s="8">
        <f t="shared" si="6"/>
        <v>1</v>
      </c>
      <c r="M28" s="8" t="e">
        <f>IF(VLOOKUP(C28,'Day-2'!$G$5:$M$40,7,FALSE)&gt;O$3," ",VLOOKUP(C28,'Day-2'!$G$5:$M$40,7,FALSE))</f>
        <v>#N/A</v>
      </c>
      <c r="N28" s="8">
        <f t="shared" si="7"/>
        <v>1</v>
      </c>
      <c r="O28" s="8" t="e">
        <f>IF(VLOOKUP(C28,'Day-3'!$G$5:$M$40,7,FALSE)&gt;O$3," ",VLOOKUP(C28,'Day-3'!$G$5:$M$40,7,FALSE))</f>
        <v>#N/A</v>
      </c>
      <c r="P28" s="8">
        <f t="shared" si="0"/>
      </c>
      <c r="Q28" s="8" t="str">
        <f t="shared" si="8"/>
        <v> </v>
      </c>
      <c r="S28" s="9">
        <f>IF(C28=0," ",IF(COUNTIF($Q$6:$Q$41,$Q28)&gt;1,MAX($S$5:$S27)+0.01,0))</f>
        <v>0.22</v>
      </c>
      <c r="T28" s="9">
        <f t="shared" si="1"/>
      </c>
      <c r="U28" s="9">
        <f t="shared" si="10"/>
      </c>
      <c r="V28" s="9">
        <f t="shared" si="9"/>
      </c>
    </row>
    <row r="29" spans="1:22" s="9" customFormat="1" ht="15">
      <c r="A29" s="9">
        <f t="shared" si="3"/>
      </c>
      <c r="B29" s="8">
        <v>104</v>
      </c>
      <c r="C29" s="8">
        <f>VLOOKUP(B29,FLIGHTS!$G$3:$H$38,2,FALSE)</f>
      </c>
      <c r="D29" s="8"/>
      <c r="E29" s="41" t="str">
        <f>IF(ISNA(VLOOKUP($C29,'Day-1'!$G$5:$L$40,6,FALSE)),0,VLOOKUP($C29,'Day-1'!$G$5:$L$40,6,FALSE))</f>
        <v> </v>
      </c>
      <c r="F29" s="41">
        <f>IF(ISNA(VLOOKUP($C29,'Day-2'!$G$5:$L$40,6,FALSE)),0,VLOOKUP($C29,'Day-2'!$G$5:$L$40,6,FALSE))</f>
        <v>0</v>
      </c>
      <c r="G29" s="41">
        <f>IF(ISNA(VLOOKUP($C29,'Day-3'!$G$5:$L$40,6,FALSE)),0,VLOOKUP($C29,'Day-3'!$G$5:$L$40,6,FALSE))</f>
        <v>0</v>
      </c>
      <c r="H29" s="32"/>
      <c r="I29" s="45">
        <f t="shared" si="4"/>
      </c>
      <c r="J29" s="35" t="e">
        <f t="shared" si="5"/>
        <v>#VALUE!</v>
      </c>
      <c r="K29" s="8" t="e">
        <f>IF(VLOOKUP(C29,'Day-1'!$G$5:$M$40,7,FALSE)&gt;O$3," ",VLOOKUP(C29,'Day-1'!$G$5:$M$40,7,FALSE))</f>
        <v>#N/A</v>
      </c>
      <c r="L29" s="8">
        <f t="shared" si="6"/>
        <v>1</v>
      </c>
      <c r="M29" s="8" t="e">
        <f>IF(VLOOKUP(C29,'Day-2'!$G$5:$M$40,7,FALSE)&gt;O$3," ",VLOOKUP(C29,'Day-2'!$G$5:$M$40,7,FALSE))</f>
        <v>#N/A</v>
      </c>
      <c r="N29" s="8">
        <f t="shared" si="7"/>
        <v>1</v>
      </c>
      <c r="O29" s="8" t="e">
        <f>IF(VLOOKUP(C29,'Day-3'!$G$5:$M$40,7,FALSE)&gt;O$3," ",VLOOKUP(C29,'Day-3'!$G$5:$M$40,7,FALSE))</f>
        <v>#N/A</v>
      </c>
      <c r="P29" s="8">
        <f t="shared" si="0"/>
      </c>
      <c r="Q29" s="8" t="str">
        <f t="shared" si="8"/>
        <v> </v>
      </c>
      <c r="S29" s="9">
        <f>IF(C29=0," ",IF(COUNTIF($Q$6:$Q$41,$Q29)&gt;1,MAX($S$5:$S28)+0.01,0))</f>
        <v>0.23</v>
      </c>
      <c r="T29" s="9">
        <f t="shared" si="1"/>
      </c>
      <c r="U29" s="9">
        <f t="shared" si="10"/>
      </c>
      <c r="V29" s="9">
        <f t="shared" si="9"/>
      </c>
    </row>
    <row r="30" spans="1:22" s="9" customFormat="1" ht="15">
      <c r="A30" s="9">
        <f t="shared" si="3"/>
      </c>
      <c r="B30" s="8">
        <v>105</v>
      </c>
      <c r="C30" s="8">
        <f>VLOOKUP(B30,FLIGHTS!$G$3:$H$38,2,FALSE)</f>
      </c>
      <c r="D30" s="8"/>
      <c r="E30" s="41" t="str">
        <f>IF(ISNA(VLOOKUP($C30,'Day-1'!$G$5:$L$40,6,FALSE)),0,VLOOKUP($C30,'Day-1'!$G$5:$L$40,6,FALSE))</f>
        <v> </v>
      </c>
      <c r="F30" s="41">
        <f>IF(ISNA(VLOOKUP($C30,'Day-2'!$G$5:$L$40,6,FALSE)),0,VLOOKUP($C30,'Day-2'!$G$5:$L$40,6,FALSE))</f>
        <v>0</v>
      </c>
      <c r="G30" s="41">
        <f>IF(ISNA(VLOOKUP($C30,'Day-3'!$G$5:$L$40,6,FALSE)),0,VLOOKUP($C30,'Day-3'!$G$5:$L$40,6,FALSE))</f>
        <v>0</v>
      </c>
      <c r="H30" s="32"/>
      <c r="I30" s="45">
        <f t="shared" si="4"/>
      </c>
      <c r="J30" s="35" t="e">
        <f t="shared" si="5"/>
        <v>#VALUE!</v>
      </c>
      <c r="K30" s="8" t="e">
        <f>IF(VLOOKUP(C30,'Day-1'!$G$5:$M$40,7,FALSE)&gt;O$3," ",VLOOKUP(C30,'Day-1'!$G$5:$M$40,7,FALSE))</f>
        <v>#N/A</v>
      </c>
      <c r="L30" s="8">
        <f t="shared" si="6"/>
        <v>1</v>
      </c>
      <c r="M30" s="8" t="e">
        <f>IF(VLOOKUP(C30,'Day-2'!$G$5:$M$40,7,FALSE)&gt;O$3," ",VLOOKUP(C30,'Day-2'!$G$5:$M$40,7,FALSE))</f>
        <v>#N/A</v>
      </c>
      <c r="N30" s="8">
        <f t="shared" si="7"/>
        <v>1</v>
      </c>
      <c r="O30" s="8" t="e">
        <f>IF(VLOOKUP(C30,'Day-3'!$G$5:$M$40,7,FALSE)&gt;O$3," ",VLOOKUP(C30,'Day-3'!$G$5:$M$40,7,FALSE))</f>
        <v>#N/A</v>
      </c>
      <c r="P30" s="8">
        <f t="shared" si="0"/>
      </c>
      <c r="Q30" s="8" t="str">
        <f t="shared" si="8"/>
        <v> </v>
      </c>
      <c r="S30" s="9">
        <f>IF(C30=0," ",IF(COUNTIF($Q$6:$Q$41,$Q30)&gt;1,MAX($S$5:$S29)+0.01,0))</f>
        <v>0.24</v>
      </c>
      <c r="T30" s="9">
        <f t="shared" si="1"/>
      </c>
      <c r="U30" s="9">
        <f t="shared" si="10"/>
      </c>
      <c r="V30" s="9">
        <f t="shared" si="9"/>
      </c>
    </row>
    <row r="31" spans="1:22" s="9" customFormat="1" ht="15">
      <c r="A31" s="9">
        <f t="shared" si="3"/>
      </c>
      <c r="B31" s="8">
        <v>106</v>
      </c>
      <c r="C31" s="8">
        <f>VLOOKUP(B31,FLIGHTS!$G$3:$H$38,2,FALSE)</f>
      </c>
      <c r="D31" s="8"/>
      <c r="E31" s="41" t="str">
        <f>IF(ISNA(VLOOKUP($C31,'Day-1'!$G$5:$L$40,6,FALSE)),0,VLOOKUP($C31,'Day-1'!$G$5:$L$40,6,FALSE))</f>
        <v> </v>
      </c>
      <c r="F31" s="41">
        <f>IF(ISNA(VLOOKUP($C31,'Day-2'!$G$5:$L$40,6,FALSE)),0,VLOOKUP($C31,'Day-2'!$G$5:$L$40,6,FALSE))</f>
        <v>0</v>
      </c>
      <c r="G31" s="41">
        <f>IF(ISNA(VLOOKUP($C31,'Day-3'!$G$5:$L$40,6,FALSE)),0,VLOOKUP($C31,'Day-3'!$G$5:$L$40,6,FALSE))</f>
        <v>0</v>
      </c>
      <c r="H31" s="32"/>
      <c r="I31" s="45">
        <f t="shared" si="4"/>
      </c>
      <c r="J31" s="35" t="e">
        <f t="shared" si="5"/>
        <v>#VALUE!</v>
      </c>
      <c r="K31" s="8" t="e">
        <f>IF(VLOOKUP(C31,'Day-1'!$G$5:$M$40,7,FALSE)&gt;O$3," ",VLOOKUP(C31,'Day-1'!$G$5:$M$40,7,FALSE))</f>
        <v>#N/A</v>
      </c>
      <c r="L31" s="8">
        <f t="shared" si="6"/>
        <v>1</v>
      </c>
      <c r="M31" s="8" t="e">
        <f>IF(VLOOKUP(C31,'Day-2'!$G$5:$M$40,7,FALSE)&gt;O$3," ",VLOOKUP(C31,'Day-2'!$G$5:$M$40,7,FALSE))</f>
        <v>#N/A</v>
      </c>
      <c r="N31" s="8">
        <f t="shared" si="7"/>
        <v>1</v>
      </c>
      <c r="O31" s="8" t="e">
        <f>IF(VLOOKUP(C31,'Day-3'!$G$5:$M$40,7,FALSE)&gt;O$3," ",VLOOKUP(C31,'Day-3'!$G$5:$M$40,7,FALSE))</f>
        <v>#N/A</v>
      </c>
      <c r="P31" s="8">
        <f t="shared" si="0"/>
      </c>
      <c r="Q31" s="8" t="str">
        <f t="shared" si="8"/>
        <v> </v>
      </c>
      <c r="S31" s="9">
        <f>IF(C31=0," ",IF(COUNTIF($Q$6:$Q$41,$Q31)&gt;1,MAX($S$5:$S30)+0.01,0))</f>
        <v>0.25</v>
      </c>
      <c r="T31" s="9">
        <f t="shared" si="1"/>
      </c>
      <c r="U31" s="9">
        <f t="shared" si="10"/>
      </c>
      <c r="V31" s="9">
        <f t="shared" si="9"/>
      </c>
    </row>
    <row r="32" spans="1:22" s="9" customFormat="1" ht="15">
      <c r="A32" s="9">
        <f t="shared" si="3"/>
      </c>
      <c r="B32" s="8">
        <v>107</v>
      </c>
      <c r="C32" s="8">
        <f>VLOOKUP(B32,FLIGHTS!$G$3:$H$38,2,FALSE)</f>
      </c>
      <c r="D32" s="8"/>
      <c r="E32" s="41" t="str">
        <f>IF(ISNA(VLOOKUP($C32,'Day-1'!$G$5:$L$40,6,FALSE)),0,VLOOKUP($C32,'Day-1'!$G$5:$L$40,6,FALSE))</f>
        <v> </v>
      </c>
      <c r="F32" s="41">
        <f>IF(ISNA(VLOOKUP($C32,'Day-2'!$G$5:$L$40,6,FALSE)),0,VLOOKUP($C32,'Day-2'!$G$5:$L$40,6,FALSE))</f>
        <v>0</v>
      </c>
      <c r="G32" s="41">
        <f>IF(ISNA(VLOOKUP($C32,'Day-3'!$G$5:$L$40,6,FALSE)),0,VLOOKUP($C32,'Day-3'!$G$5:$L$40,6,FALSE))</f>
        <v>0</v>
      </c>
      <c r="H32" s="32"/>
      <c r="I32" s="45">
        <f t="shared" si="4"/>
      </c>
      <c r="J32" s="35" t="e">
        <f t="shared" si="5"/>
        <v>#VALUE!</v>
      </c>
      <c r="K32" s="8" t="e">
        <f>IF(VLOOKUP(C32,'Day-1'!$G$5:$M$40,7,FALSE)&gt;O$3," ",VLOOKUP(C32,'Day-1'!$G$5:$M$40,7,FALSE))</f>
        <v>#N/A</v>
      </c>
      <c r="L32" s="8">
        <f t="shared" si="6"/>
        <v>1</v>
      </c>
      <c r="M32" s="8" t="e">
        <f>IF(VLOOKUP(C32,'Day-2'!$G$5:$M$40,7,FALSE)&gt;O$3," ",VLOOKUP(C32,'Day-2'!$G$5:$M$40,7,FALSE))</f>
        <v>#N/A</v>
      </c>
      <c r="N32" s="8">
        <f t="shared" si="7"/>
        <v>1</v>
      </c>
      <c r="O32" s="8" t="e">
        <f>IF(VLOOKUP(C32,'Day-3'!$G$5:$M$40,7,FALSE)&gt;O$3," ",VLOOKUP(C32,'Day-3'!$G$5:$M$40,7,FALSE))</f>
        <v>#N/A</v>
      </c>
      <c r="P32" s="8">
        <f t="shared" si="0"/>
      </c>
      <c r="Q32" s="8" t="str">
        <f t="shared" si="8"/>
        <v> </v>
      </c>
      <c r="S32" s="9">
        <f>IF(C32=0," ",IF(COUNTIF($Q$6:$Q$41,$Q32)&gt;1,MAX($S$5:$S31)+0.01,0))</f>
        <v>0.26</v>
      </c>
      <c r="T32" s="9">
        <f t="shared" si="1"/>
      </c>
      <c r="U32" s="9">
        <f t="shared" si="10"/>
      </c>
      <c r="V32" s="9">
        <f t="shared" si="9"/>
      </c>
    </row>
    <row r="33" spans="1:22" s="9" customFormat="1" ht="15">
      <c r="A33" s="9">
        <f t="shared" si="3"/>
      </c>
      <c r="B33" s="8">
        <v>108</v>
      </c>
      <c r="C33" s="8">
        <f>VLOOKUP(B33,FLIGHTS!$G$3:$H$38,2,FALSE)</f>
      </c>
      <c r="D33" s="8"/>
      <c r="E33" s="41" t="str">
        <f>IF(ISNA(VLOOKUP($C33,'Day-1'!$G$5:$L$40,6,FALSE)),0,VLOOKUP($C33,'Day-1'!$G$5:$L$40,6,FALSE))</f>
        <v> </v>
      </c>
      <c r="F33" s="41">
        <f>IF(ISNA(VLOOKUP($C33,'Day-2'!$G$5:$L$40,6,FALSE)),0,VLOOKUP($C33,'Day-2'!$G$5:$L$40,6,FALSE))</f>
        <v>0</v>
      </c>
      <c r="G33" s="41">
        <f>IF(ISNA(VLOOKUP($C33,'Day-3'!$G$5:$L$40,6,FALSE)),0,VLOOKUP($C33,'Day-3'!$G$5:$L$40,6,FALSE))</f>
        <v>0</v>
      </c>
      <c r="H33" s="32"/>
      <c r="I33" s="45">
        <f t="shared" si="4"/>
      </c>
      <c r="J33" s="35" t="e">
        <f t="shared" si="5"/>
        <v>#VALUE!</v>
      </c>
      <c r="K33" s="8" t="e">
        <f>IF(VLOOKUP(C33,'Day-1'!$G$5:$M$40,7,FALSE)&gt;O$3," ",VLOOKUP(C33,'Day-1'!$G$5:$M$40,7,FALSE))</f>
        <v>#N/A</v>
      </c>
      <c r="L33" s="8">
        <f t="shared" si="6"/>
        <v>1</v>
      </c>
      <c r="M33" s="8" t="e">
        <f>IF(VLOOKUP(C33,'Day-2'!$G$5:$M$40,7,FALSE)&gt;O$3," ",VLOOKUP(C33,'Day-2'!$G$5:$M$40,7,FALSE))</f>
        <v>#N/A</v>
      </c>
      <c r="N33" s="8">
        <f t="shared" si="7"/>
        <v>1</v>
      </c>
      <c r="O33" s="8" t="e">
        <f>IF(VLOOKUP(C33,'Day-3'!$G$5:$M$40,7,FALSE)&gt;O$3," ",VLOOKUP(C33,'Day-3'!$G$5:$M$40,7,FALSE))</f>
        <v>#N/A</v>
      </c>
      <c r="P33" s="8">
        <f t="shared" si="0"/>
      </c>
      <c r="Q33" s="8" t="str">
        <f t="shared" si="8"/>
        <v> </v>
      </c>
      <c r="S33" s="9">
        <f>IF(C33=0," ",IF(COUNTIF($Q$6:$Q$41,$Q33)&gt;1,MAX($S$5:$S32)+0.01,0))</f>
        <v>0.27</v>
      </c>
      <c r="T33" s="9">
        <f t="shared" si="1"/>
      </c>
      <c r="U33" s="9">
        <f t="shared" si="10"/>
      </c>
      <c r="V33" s="9">
        <f t="shared" si="9"/>
      </c>
    </row>
    <row r="34" spans="1:22" s="9" customFormat="1" ht="15">
      <c r="A34" s="9">
        <f t="shared" si="3"/>
      </c>
      <c r="B34" s="8">
        <v>109</v>
      </c>
      <c r="C34" s="8">
        <f>VLOOKUP(B34,FLIGHTS!$G$3:$H$38,2,FALSE)</f>
      </c>
      <c r="D34" s="8"/>
      <c r="E34" s="41" t="str">
        <f>IF(ISNA(VLOOKUP($C34,'Day-1'!$G$5:$L$40,6,FALSE)),0,VLOOKUP($C34,'Day-1'!$G$5:$L$40,6,FALSE))</f>
        <v> </v>
      </c>
      <c r="F34" s="41">
        <f>IF(ISNA(VLOOKUP($C34,'Day-2'!$G$5:$L$40,6,FALSE)),0,VLOOKUP($C34,'Day-2'!$G$5:$L$40,6,FALSE))</f>
        <v>0</v>
      </c>
      <c r="G34" s="41">
        <f>IF(ISNA(VLOOKUP($C34,'Day-3'!$G$5:$L$40,6,FALSE)),0,VLOOKUP($C34,'Day-3'!$G$5:$L$40,6,FALSE))</f>
        <v>0</v>
      </c>
      <c r="H34" s="32"/>
      <c r="I34" s="45">
        <f t="shared" si="4"/>
      </c>
      <c r="J34" s="35" t="e">
        <f t="shared" si="5"/>
        <v>#VALUE!</v>
      </c>
      <c r="K34" s="8" t="e">
        <f>IF(VLOOKUP(C34,'Day-1'!$G$5:$M$40,7,FALSE)&gt;O$3," ",VLOOKUP(C34,'Day-1'!$G$5:$M$40,7,FALSE))</f>
        <v>#N/A</v>
      </c>
      <c r="L34" s="8">
        <f t="shared" si="6"/>
        <v>1</v>
      </c>
      <c r="M34" s="8" t="e">
        <f>IF(VLOOKUP(C34,'Day-2'!$G$5:$M$40,7,FALSE)&gt;O$3," ",VLOOKUP(C34,'Day-2'!$G$5:$M$40,7,FALSE))</f>
        <v>#N/A</v>
      </c>
      <c r="N34" s="8">
        <f t="shared" si="7"/>
        <v>1</v>
      </c>
      <c r="O34" s="8" t="e">
        <f>IF(VLOOKUP(C34,'Day-3'!$G$5:$M$40,7,FALSE)&gt;O$3," ",VLOOKUP(C34,'Day-3'!$G$5:$M$40,7,FALSE))</f>
        <v>#N/A</v>
      </c>
      <c r="P34" s="8">
        <f t="shared" si="0"/>
      </c>
      <c r="Q34" s="8" t="str">
        <f t="shared" si="8"/>
        <v> </v>
      </c>
      <c r="S34" s="9">
        <f>IF(C34=0," ",IF(COUNTIF($Q$6:$Q$41,$Q34)&gt;1,MAX($S$5:$S33)+0.01,0))</f>
        <v>0.28</v>
      </c>
      <c r="T34" s="9">
        <f t="shared" si="1"/>
      </c>
      <c r="U34" s="9">
        <f t="shared" si="10"/>
      </c>
      <c r="V34" s="9">
        <f t="shared" si="9"/>
      </c>
    </row>
    <row r="35" spans="1:22" s="9" customFormat="1" ht="15">
      <c r="A35" s="9">
        <f t="shared" si="3"/>
      </c>
      <c r="B35" s="8">
        <v>110</v>
      </c>
      <c r="C35" s="8">
        <f>VLOOKUP(B35,FLIGHTS!$G$3:$H$38,2,FALSE)</f>
      </c>
      <c r="D35" s="8"/>
      <c r="E35" s="41" t="str">
        <f>IF(ISNA(VLOOKUP($C35,'Day-1'!$G$5:$L$40,6,FALSE)),0,VLOOKUP($C35,'Day-1'!$G$5:$L$40,6,FALSE))</f>
        <v> </v>
      </c>
      <c r="F35" s="41">
        <f>IF(ISNA(VLOOKUP($C35,'Day-2'!$G$5:$L$40,6,FALSE)),0,VLOOKUP($C35,'Day-2'!$G$5:$L$40,6,FALSE))</f>
        <v>0</v>
      </c>
      <c r="G35" s="41">
        <f>IF(ISNA(VLOOKUP($C35,'Day-3'!$G$5:$L$40,6,FALSE)),0,VLOOKUP($C35,'Day-3'!$G$5:$L$40,6,FALSE))</f>
        <v>0</v>
      </c>
      <c r="H35" s="32"/>
      <c r="I35" s="45">
        <f t="shared" si="4"/>
      </c>
      <c r="J35" s="35" t="e">
        <f t="shared" si="5"/>
        <v>#VALUE!</v>
      </c>
      <c r="K35" s="8" t="e">
        <f>IF(VLOOKUP(C35,'Day-1'!$G$5:$M$40,7,FALSE)&gt;O$3," ",VLOOKUP(C35,'Day-1'!$G$5:$M$40,7,FALSE))</f>
        <v>#N/A</v>
      </c>
      <c r="L35" s="8">
        <f t="shared" si="6"/>
        <v>1</v>
      </c>
      <c r="M35" s="8" t="e">
        <f>IF(VLOOKUP(C35,'Day-2'!$G$5:$M$40,7,FALSE)&gt;O$3," ",VLOOKUP(C35,'Day-2'!$G$5:$M$40,7,FALSE))</f>
        <v>#N/A</v>
      </c>
      <c r="N35" s="8">
        <f t="shared" si="7"/>
        <v>1</v>
      </c>
      <c r="O35" s="8" t="e">
        <f>IF(VLOOKUP(C35,'Day-3'!$G$5:$M$40,7,FALSE)&gt;O$3," ",VLOOKUP(C35,'Day-3'!$G$5:$M$40,7,FALSE))</f>
        <v>#N/A</v>
      </c>
      <c r="P35" s="8">
        <f t="shared" si="0"/>
      </c>
      <c r="Q35" s="8" t="str">
        <f t="shared" si="8"/>
        <v> </v>
      </c>
      <c r="S35" s="9">
        <f>IF(C35=0," ",IF(COUNTIF($Q$6:$Q$41,$Q35)&gt;1,MAX($S$5:$S34)+0.01,0))</f>
        <v>0.29</v>
      </c>
      <c r="T35" s="9">
        <f t="shared" si="1"/>
      </c>
      <c r="U35" s="9">
        <f t="shared" si="10"/>
      </c>
      <c r="V35" s="9">
        <f t="shared" si="9"/>
      </c>
    </row>
    <row r="36" spans="1:22" s="9" customFormat="1" ht="15">
      <c r="A36" s="9">
        <f t="shared" si="3"/>
      </c>
      <c r="B36" s="8">
        <v>111</v>
      </c>
      <c r="C36" s="8">
        <f>VLOOKUP(B36,FLIGHTS!$G$3:$H$38,2,FALSE)</f>
      </c>
      <c r="D36" s="8"/>
      <c r="E36" s="41" t="str">
        <f>IF(ISNA(VLOOKUP($C36,'Day-1'!$G$5:$L$40,6,FALSE)),0,VLOOKUP($C36,'Day-1'!$G$5:$L$40,6,FALSE))</f>
        <v> </v>
      </c>
      <c r="F36" s="41">
        <f>IF(ISNA(VLOOKUP($C36,'Day-2'!$G$5:$L$40,6,FALSE)),0,VLOOKUP($C36,'Day-2'!$G$5:$L$40,6,FALSE))</f>
        <v>0</v>
      </c>
      <c r="G36" s="41">
        <f>IF(ISNA(VLOOKUP($C36,'Day-3'!$G$5:$L$40,6,FALSE)),0,VLOOKUP($C36,'Day-3'!$G$5:$L$40,6,FALSE))</f>
        <v>0</v>
      </c>
      <c r="H36" s="32"/>
      <c r="I36" s="45">
        <f t="shared" si="4"/>
      </c>
      <c r="J36" s="35" t="e">
        <f t="shared" si="5"/>
        <v>#VALUE!</v>
      </c>
      <c r="K36" s="8" t="e">
        <f>IF(VLOOKUP(C36,'Day-1'!$G$5:$M$40,7,FALSE)&gt;O$3," ",VLOOKUP(C36,'Day-1'!$G$5:$M$40,7,FALSE))</f>
        <v>#N/A</v>
      </c>
      <c r="L36" s="8">
        <f t="shared" si="6"/>
        <v>1</v>
      </c>
      <c r="M36" s="8" t="e">
        <f>IF(VLOOKUP(C36,'Day-2'!$G$5:$M$40,7,FALSE)&gt;O$3," ",VLOOKUP(C36,'Day-2'!$G$5:$M$40,7,FALSE))</f>
        <v>#N/A</v>
      </c>
      <c r="N36" s="8">
        <f t="shared" si="7"/>
        <v>1</v>
      </c>
      <c r="O36" s="8" t="e">
        <f>IF(VLOOKUP(C36,'Day-3'!$G$5:$M$40,7,FALSE)&gt;O$3," ",VLOOKUP(C36,'Day-3'!$G$5:$M$40,7,FALSE))</f>
        <v>#N/A</v>
      </c>
      <c r="P36" s="8">
        <f t="shared" si="0"/>
      </c>
      <c r="Q36" s="8" t="str">
        <f t="shared" si="8"/>
        <v> </v>
      </c>
      <c r="S36" s="9">
        <f>IF(C36=0," ",IF(COUNTIF($Q$6:$Q$41,$Q36)&gt;1,MAX($S$5:$S35)+0.01,0))</f>
        <v>0.3</v>
      </c>
      <c r="T36" s="9">
        <f t="shared" si="1"/>
      </c>
      <c r="U36" s="9">
        <f t="shared" si="10"/>
      </c>
      <c r="V36" s="9">
        <f t="shared" si="9"/>
      </c>
    </row>
    <row r="37" spans="1:22" s="9" customFormat="1" ht="15">
      <c r="A37" s="9">
        <f t="shared" si="3"/>
      </c>
      <c r="B37" s="8">
        <v>112</v>
      </c>
      <c r="C37" s="8">
        <f>VLOOKUP(B37,FLIGHTS!$G$3:$H$38,2,FALSE)</f>
      </c>
      <c r="D37" s="8"/>
      <c r="E37" s="41" t="str">
        <f>IF(ISNA(VLOOKUP($C37,'Day-1'!$G$5:$L$40,6,FALSE)),0,VLOOKUP($C37,'Day-1'!$G$5:$L$40,6,FALSE))</f>
        <v> </v>
      </c>
      <c r="F37" s="41">
        <f>IF(ISNA(VLOOKUP($C37,'Day-2'!$G$5:$L$40,6,FALSE)),0,VLOOKUP($C37,'Day-2'!$G$5:$L$40,6,FALSE))</f>
        <v>0</v>
      </c>
      <c r="G37" s="41">
        <f>IF(ISNA(VLOOKUP($C37,'Day-3'!$G$5:$L$40,6,FALSE)),0,VLOOKUP($C37,'Day-3'!$G$5:$L$40,6,FALSE))</f>
        <v>0</v>
      </c>
      <c r="H37" s="32"/>
      <c r="I37" s="45">
        <f t="shared" si="4"/>
      </c>
      <c r="J37" s="35" t="e">
        <f t="shared" si="5"/>
        <v>#VALUE!</v>
      </c>
      <c r="K37" s="8" t="e">
        <f>IF(VLOOKUP(C37,'Day-1'!$G$5:$M$40,7,FALSE)&gt;O$3," ",VLOOKUP(C37,'Day-1'!$G$5:$M$40,7,FALSE))</f>
        <v>#N/A</v>
      </c>
      <c r="L37" s="8">
        <f t="shared" si="6"/>
        <v>1</v>
      </c>
      <c r="M37" s="8" t="e">
        <f>IF(VLOOKUP(C37,'Day-2'!$G$5:$M$40,7,FALSE)&gt;O$3," ",VLOOKUP(C37,'Day-2'!$G$5:$M$40,7,FALSE))</f>
        <v>#N/A</v>
      </c>
      <c r="N37" s="8">
        <f t="shared" si="7"/>
        <v>1</v>
      </c>
      <c r="O37" s="8" t="e">
        <f>IF(VLOOKUP(C37,'Day-3'!$G$5:$M$40,7,FALSE)&gt;O$3," ",VLOOKUP(C37,'Day-3'!$G$5:$M$40,7,FALSE))</f>
        <v>#N/A</v>
      </c>
      <c r="P37" s="8">
        <f t="shared" si="0"/>
      </c>
      <c r="Q37" s="8" t="str">
        <f t="shared" si="8"/>
        <v> </v>
      </c>
      <c r="S37" s="9">
        <f>IF(C37=0," ",IF(COUNTIF($Q$6:$Q$41,$Q37)&gt;1,MAX($S$5:$S36)+0.01,0))</f>
        <v>0.31</v>
      </c>
      <c r="T37" s="9">
        <f t="shared" si="1"/>
      </c>
      <c r="U37" s="9">
        <f t="shared" si="10"/>
      </c>
      <c r="V37" s="9">
        <f t="shared" si="9"/>
      </c>
    </row>
    <row r="38" spans="1:22" s="9" customFormat="1" ht="15">
      <c r="A38" s="9">
        <f t="shared" si="3"/>
      </c>
      <c r="B38" s="8">
        <v>113</v>
      </c>
      <c r="C38" s="8">
        <f>VLOOKUP(B38,FLIGHTS!$G$3:$H$38,2,FALSE)</f>
      </c>
      <c r="D38" s="8"/>
      <c r="E38" s="41" t="str">
        <f>IF(ISNA(VLOOKUP($C38,'Day-1'!$G$5:$L$40,6,FALSE)),0,VLOOKUP($C38,'Day-1'!$G$5:$L$40,6,FALSE))</f>
        <v> </v>
      </c>
      <c r="F38" s="41">
        <f>IF(ISNA(VLOOKUP($C38,'Day-2'!$G$5:$L$40,6,FALSE)),0,VLOOKUP($C38,'Day-2'!$G$5:$L$40,6,FALSE))</f>
        <v>0</v>
      </c>
      <c r="G38" s="41">
        <f>IF(ISNA(VLOOKUP($C38,'Day-3'!$G$5:$L$40,6,FALSE)),0,VLOOKUP($C38,'Day-3'!$G$5:$L$40,6,FALSE))</f>
        <v>0</v>
      </c>
      <c r="H38" s="32"/>
      <c r="I38" s="45">
        <f t="shared" si="4"/>
      </c>
      <c r="J38" s="35" t="e">
        <f t="shared" si="5"/>
        <v>#VALUE!</v>
      </c>
      <c r="K38" s="8" t="e">
        <f>IF(VLOOKUP(C38,'Day-1'!$G$5:$M$40,7,FALSE)&gt;O$3," ",VLOOKUP(C38,'Day-1'!$G$5:$M$40,7,FALSE))</f>
        <v>#N/A</v>
      </c>
      <c r="L38" s="8">
        <f t="shared" si="6"/>
        <v>1</v>
      </c>
      <c r="M38" s="8" t="e">
        <f>IF(VLOOKUP(C38,'Day-2'!$G$5:$M$40,7,FALSE)&gt;O$3," ",VLOOKUP(C38,'Day-2'!$G$5:$M$40,7,FALSE))</f>
        <v>#N/A</v>
      </c>
      <c r="N38" s="8">
        <f t="shared" si="7"/>
        <v>1</v>
      </c>
      <c r="O38" s="8" t="e">
        <f>IF(VLOOKUP(C38,'Day-3'!$G$5:$M$40,7,FALSE)&gt;O$3," ",VLOOKUP(C38,'Day-3'!$G$5:$M$40,7,FALSE))</f>
        <v>#N/A</v>
      </c>
      <c r="P38" s="8">
        <f t="shared" si="0"/>
      </c>
      <c r="Q38" s="8" t="str">
        <f t="shared" si="8"/>
        <v> </v>
      </c>
      <c r="S38" s="9">
        <f>IF(C38=0," ",IF(COUNTIF($Q$6:$Q$41,$Q38)&gt;1,MAX($S$5:$S37)+0.01,0))</f>
        <v>0.32</v>
      </c>
      <c r="T38" s="9">
        <f t="shared" si="1"/>
      </c>
      <c r="U38" s="9">
        <f t="shared" si="10"/>
      </c>
      <c r="V38" s="9">
        <f t="shared" si="9"/>
      </c>
    </row>
    <row r="39" spans="1:22" s="9" customFormat="1" ht="15">
      <c r="A39" s="9">
        <f t="shared" si="3"/>
      </c>
      <c r="B39" s="8">
        <v>114</v>
      </c>
      <c r="C39" s="8">
        <f>VLOOKUP(B39,FLIGHTS!$G$3:$H$38,2,FALSE)</f>
      </c>
      <c r="D39" s="8"/>
      <c r="E39" s="41" t="str">
        <f>IF(ISNA(VLOOKUP($C39,'Day-1'!$G$5:$L$40,6,FALSE)),0,VLOOKUP($C39,'Day-1'!$G$5:$L$40,6,FALSE))</f>
        <v> </v>
      </c>
      <c r="F39" s="41">
        <f>IF(ISNA(VLOOKUP($C39,'Day-2'!$G$5:$L$40,6,FALSE)),0,VLOOKUP($C39,'Day-2'!$G$5:$L$40,6,FALSE))</f>
        <v>0</v>
      </c>
      <c r="G39" s="41">
        <f>IF(ISNA(VLOOKUP($C39,'Day-3'!$G$5:$L$40,6,FALSE)),0,VLOOKUP($C39,'Day-3'!$G$5:$L$40,6,FALSE))</f>
        <v>0</v>
      </c>
      <c r="H39" s="32"/>
      <c r="I39" s="45">
        <f t="shared" si="4"/>
      </c>
      <c r="J39" s="35" t="e">
        <f t="shared" si="5"/>
        <v>#VALUE!</v>
      </c>
      <c r="K39" s="8" t="e">
        <f>IF(VLOOKUP(C39,'Day-1'!$G$5:$M$40,7,FALSE)&gt;O$3," ",VLOOKUP(C39,'Day-1'!$G$5:$M$40,7,FALSE))</f>
        <v>#N/A</v>
      </c>
      <c r="L39" s="8">
        <f t="shared" si="6"/>
        <v>1</v>
      </c>
      <c r="M39" s="8" t="e">
        <f>IF(VLOOKUP(C39,'Day-2'!$G$5:$M$40,7,FALSE)&gt;O$3," ",VLOOKUP(C39,'Day-2'!$G$5:$M$40,7,FALSE))</f>
        <v>#N/A</v>
      </c>
      <c r="N39" s="8">
        <f t="shared" si="7"/>
        <v>1</v>
      </c>
      <c r="O39" s="8" t="e">
        <f>IF(VLOOKUP(C39,'Day-3'!$G$5:$M$40,7,FALSE)&gt;O$3," ",VLOOKUP(C39,'Day-3'!$G$5:$M$40,7,FALSE))</f>
        <v>#N/A</v>
      </c>
      <c r="P39" s="8">
        <f t="shared" si="0"/>
      </c>
      <c r="Q39" s="8" t="str">
        <f t="shared" si="8"/>
        <v> </v>
      </c>
      <c r="S39" s="9">
        <f>IF(C39=0," ",IF(COUNTIF($Q$6:$Q$41,$Q39)&gt;1,MAX($S$5:$S38)+0.01,0))</f>
        <v>0.33</v>
      </c>
      <c r="T39" s="9">
        <f t="shared" si="1"/>
      </c>
      <c r="U39" s="9">
        <f t="shared" si="10"/>
      </c>
      <c r="V39" s="9">
        <f t="shared" si="9"/>
      </c>
    </row>
    <row r="40" spans="1:22" s="9" customFormat="1" ht="15">
      <c r="A40" s="9">
        <f t="shared" si="3"/>
      </c>
      <c r="B40" s="8">
        <v>115</v>
      </c>
      <c r="C40" s="8">
        <f>VLOOKUP(B40,FLIGHTS!$G$3:$H$38,2,FALSE)</f>
      </c>
      <c r="D40" s="8"/>
      <c r="E40" s="41" t="str">
        <f>IF(ISNA(VLOOKUP($C40,'Day-1'!$G$5:$L$40,6,FALSE)),0,VLOOKUP($C40,'Day-1'!$G$5:$L$40,6,FALSE))</f>
        <v> </v>
      </c>
      <c r="F40" s="41">
        <f>IF(ISNA(VLOOKUP($C40,'Day-2'!$G$5:$L$40,6,FALSE)),0,VLOOKUP($C40,'Day-2'!$G$5:$L$40,6,FALSE))</f>
        <v>0</v>
      </c>
      <c r="G40" s="41">
        <f>IF(ISNA(VLOOKUP($C40,'Day-3'!$G$5:$L$40,6,FALSE)),0,VLOOKUP($C40,'Day-3'!$G$5:$L$40,6,FALSE))</f>
        <v>0</v>
      </c>
      <c r="H40" s="32"/>
      <c r="I40" s="45">
        <f t="shared" si="4"/>
      </c>
      <c r="J40" s="35" t="e">
        <f t="shared" si="5"/>
        <v>#VALUE!</v>
      </c>
      <c r="K40" s="8" t="e">
        <f>IF(VLOOKUP(C40,'Day-1'!$G$5:$M$40,7,FALSE)&gt;O$3," ",VLOOKUP(C40,'Day-1'!$G$5:$M$40,7,FALSE))</f>
        <v>#N/A</v>
      </c>
      <c r="L40" s="8">
        <f t="shared" si="6"/>
        <v>1</v>
      </c>
      <c r="M40" s="8" t="e">
        <f>IF(VLOOKUP(C40,'Day-2'!$G$5:$M$40,7,FALSE)&gt;O$3," ",VLOOKUP(C40,'Day-2'!$G$5:$M$40,7,FALSE))</f>
        <v>#N/A</v>
      </c>
      <c r="N40" s="8">
        <f t="shared" si="7"/>
        <v>1</v>
      </c>
      <c r="O40" s="8" t="e">
        <f>IF(VLOOKUP(C40,'Day-3'!$G$5:$M$40,7,FALSE)&gt;O$3," ",VLOOKUP(C40,'Day-3'!$G$5:$M$40,7,FALSE))</f>
        <v>#N/A</v>
      </c>
      <c r="P40" s="8">
        <f t="shared" si="0"/>
      </c>
      <c r="Q40" s="8" t="str">
        <f t="shared" si="8"/>
        <v> </v>
      </c>
      <c r="S40" s="9">
        <f>IF(C40=0," ",IF(COUNTIF($Q$6:$Q$41,$Q40)&gt;1,MAX($S$5:$S39)+0.01,0))</f>
        <v>0.34</v>
      </c>
      <c r="T40" s="9">
        <f t="shared" si="1"/>
      </c>
      <c r="U40" s="9">
        <f t="shared" si="10"/>
      </c>
      <c r="V40" s="9">
        <f t="shared" si="9"/>
      </c>
    </row>
    <row r="41" spans="1:22" s="9" customFormat="1" ht="15">
      <c r="A41" s="9">
        <f t="shared" si="3"/>
      </c>
      <c r="B41" s="8">
        <v>116</v>
      </c>
      <c r="C41" s="8">
        <f>VLOOKUP(B41,FLIGHTS!$G$3:$H$38,2,FALSE)</f>
      </c>
      <c r="D41" s="8"/>
      <c r="E41" s="41" t="str">
        <f>IF(ISNA(VLOOKUP($C41,'Day-1'!$G$5:$L$40,6,FALSE)),0,VLOOKUP($C41,'Day-1'!$G$5:$L$40,6,FALSE))</f>
        <v> </v>
      </c>
      <c r="F41" s="41">
        <f>IF(ISNA(VLOOKUP($C41,'Day-2'!$G$5:$L$40,6,FALSE)),0,VLOOKUP($C41,'Day-2'!$G$5:$L$40,6,FALSE))</f>
        <v>0</v>
      </c>
      <c r="G41" s="41">
        <f>IF(ISNA(VLOOKUP($C41,'Day-3'!$G$5:$L$40,6,FALSE)),0,VLOOKUP($C41,'Day-3'!$G$5:$L$40,6,FALSE))</f>
        <v>0</v>
      </c>
      <c r="H41" s="32"/>
      <c r="I41" s="45">
        <f t="shared" si="4"/>
      </c>
      <c r="J41" s="35" t="e">
        <f t="shared" si="5"/>
        <v>#VALUE!</v>
      </c>
      <c r="K41" s="8" t="e">
        <f>IF(VLOOKUP(C41,'Day-1'!$G$5:$M$40,7,FALSE)&gt;O$3," ",VLOOKUP(C41,'Day-1'!$G$5:$M$40,7,FALSE))</f>
        <v>#N/A</v>
      </c>
      <c r="L41" s="8">
        <f t="shared" si="6"/>
        <v>1</v>
      </c>
      <c r="M41" s="8" t="e">
        <f>IF(VLOOKUP(C41,'Day-2'!$G$5:$M$40,7,FALSE)&gt;O$3," ",VLOOKUP(C41,'Day-2'!$G$5:$M$40,7,FALSE))</f>
        <v>#N/A</v>
      </c>
      <c r="N41" s="8">
        <f t="shared" si="7"/>
        <v>1</v>
      </c>
      <c r="O41" s="8" t="e">
        <f>IF(VLOOKUP(C41,'Day-3'!$G$5:$M$40,7,FALSE)&gt;O$3," ",VLOOKUP(C41,'Day-3'!$G$5:$M$40,7,FALSE))</f>
        <v>#N/A</v>
      </c>
      <c r="P41" s="8">
        <f t="shared" si="0"/>
      </c>
      <c r="Q41" s="8" t="str">
        <f t="shared" si="8"/>
        <v> </v>
      </c>
      <c r="S41" s="9">
        <f>IF(C41=0," ",IF(COUNTIF($Q$6:$Q$41,$Q41)&gt;1,MAX($S$5:$S40)+0.01,0))</f>
        <v>0.35</v>
      </c>
      <c r="T41" s="9">
        <f t="shared" si="1"/>
      </c>
      <c r="U41" s="9">
        <f t="shared" si="10"/>
      </c>
      <c r="V41" s="9">
        <f t="shared" si="9"/>
      </c>
    </row>
  </sheetData>
  <sheetProtection/>
  <mergeCells count="4">
    <mergeCell ref="B2:I2"/>
    <mergeCell ref="K2:P2"/>
    <mergeCell ref="K3:M3"/>
    <mergeCell ref="B1:Q1"/>
  </mergeCells>
  <printOptions horizontalCentered="1" verticalCentered="1"/>
  <pageMargins left="0.5" right="0.5" top="0.5" bottom="0.5" header="0.5" footer="0.5"/>
  <pageSetup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Hansen</dc:creator>
  <cp:keywords/>
  <dc:description/>
  <cp:lastModifiedBy>Peter Morelli</cp:lastModifiedBy>
  <cp:lastPrinted>2013-08-19T22:29:20Z</cp:lastPrinted>
  <dcterms:created xsi:type="dcterms:W3CDTF">2006-06-01T21:51:06Z</dcterms:created>
  <dcterms:modified xsi:type="dcterms:W3CDTF">2021-04-23T18:13:49Z</dcterms:modified>
  <cp:category/>
  <cp:version/>
  <cp:contentType/>
  <cp:contentStatus/>
</cp:coreProperties>
</file>